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1.Sınıf\"/>
    </mc:Choice>
  </mc:AlternateContent>
  <bookViews>
    <workbookView xWindow="-108" yWindow="-108" windowWidth="23256" windowHeight="12576" activeTab="1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" l="1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C54" i="2"/>
  <c r="AH6" i="2" l="1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3" i="2"/>
  <c r="R53" i="2" l="1"/>
  <c r="S53" i="2"/>
  <c r="T53" i="2"/>
  <c r="U53" i="2"/>
  <c r="V53" i="2"/>
  <c r="AZ65" i="2" l="1"/>
  <c r="AY65" i="2"/>
  <c r="AX65" i="2"/>
  <c r="AW65" i="2"/>
  <c r="AV65" i="2"/>
  <c r="AU65" i="2"/>
  <c r="AT65" i="2"/>
  <c r="AS65" i="2"/>
  <c r="AR65" i="2"/>
  <c r="AQ65" i="2"/>
  <c r="AG5" i="2" l="1"/>
  <c r="AH5" i="2" s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s="1"/>
  <c r="S57" i="2" l="1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2" i="2"/>
  <c r="A4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<sst xmlns="http://schemas.openxmlformats.org/spreadsheetml/2006/main" count="47" uniqueCount="41">
  <si>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</si>
  <si>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</si>
  <si>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</si>
  <si>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</si>
  <si>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</si>
  <si>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</si>
  <si>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</si>
  <si>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</si>
  <si>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</si>
  <si>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</si>
  <si>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</si>
  <si>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</si>
  <si>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</si>
  <si>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</si>
  <si>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</si>
  <si>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</si>
  <si>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</si>
  <si>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www.mbsunu.com</t>
  </si>
  <si>
    <t>2023-2024 Eğitim Öğretim Yılı
2.Dönem 
1.Sınıf Matematik
Kazanım Değerlendirme Ölçeği</t>
  </si>
  <si>
    <t>M.1.3.2.1. Paralarımızı tanır.</t>
  </si>
  <si>
    <t>M.1.1.2.4. Toplamları 20’yi geçmeyen sayılarla yapılan toplama işleminde verilmeyen toplananı bulur.</t>
  </si>
  <si>
    <t>M.1.1.2.5. Zihinden toplama işlemi yapar.</t>
  </si>
  <si>
    <t>M.1.1.2.6. Doğal sayılarla toplama işlemini gerektiren problemleri çözer.</t>
  </si>
  <si>
    <t>M.1.1.3.3. Doğal sayılarda zihinden çıkarma işlemi yapar.</t>
  </si>
  <si>
    <t>M.1.1.3.4. Doğal sayılarla çıkarma işlemini gerektiren problemleri çözer.</t>
  </si>
  <si>
    <t>M.1.1.4.1. Bütün ve yarımı uygun modeller ile gösterir, bütün ve yarım arasındaki ilişkiyi açıklar.</t>
  </si>
  <si>
    <t>M.1.3.3.1. Tam ve yarım saatleri okur.</t>
  </si>
  <si>
    <t>M.1.3.3.2. Takvim üzerinde günü, haftayı ve ayı belirtir.</t>
  </si>
  <si>
    <t>M.1.3.3.3. Belirli olayları ve durumları referans alarak sıralamalar yapar</t>
  </si>
  <si>
    <t>M.1.2.1.1. Geometrik şekilleri köşe ve kenar sayılarına göre sınıflandırarak adlandırır.</t>
  </si>
  <si>
    <t>M.1.2.1.2. Günlük hayatta kullanılan basit cisimleri, özelliklerine göre sınıflandırır ve geometrik şekillerle ilişkilendirir.</t>
  </si>
  <si>
    <t>M.1.2.3.1. Nesnelerden, geometrik cisim ya da şekillerden oluşan bir örüntüdeki kuralı bulur ve örüntüde eksik bırakılan ögeleri belirleyerek örüntüyü tamamlar.</t>
  </si>
  <si>
    <t>M.1.2.3.2. En çok üç ögesi olan örüntüyü geometrik cisim ya da şekillerle oluşturur.</t>
  </si>
  <si>
    <t>M.1.4.1.1. En çok iki veri grubuna sahip basit tabloları okur.</t>
  </si>
  <si>
    <t>M.1.3.1.1. Nesneleri uzunlukları yönünden karşılaştırır ve sıralar.</t>
  </si>
  <si>
    <t>M.1.3.1.2. Bir uzunluğu ölçmek için standart olmayan uygun ölçme aracını seçer ve ölçme yapar.</t>
  </si>
  <si>
    <t>M.1.3.1.3. Bir nesnenin uzunluğunu standart olmayan ölçme birimleri türünden tahmin eder ve ölçme yaparak tahminlerinin doğruluğunu kontrol eder.</t>
  </si>
  <si>
    <t>M.1.3.5.1. Sıvı ölçme etkinliklerinde standart olmayan birimleri kullanarak sıvıları ölçer.</t>
  </si>
  <si>
    <t>M.1.3.5.2. En az üç özdeş kaptaki sıvı miktarını karşılaştırır ve sıralar.</t>
  </si>
  <si>
    <t>MUHAMMET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</si>
  <si>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Not girişini 1, 2, 3 ve 4 şeklinde giriniz.
3. Not giriş ve öğrenci alanları korumalı değildir, diğer alanlar silinme olduğunda formüllerin bozulacağından korumalıdır.
4. Ölçeğin yapımcı bilgisini değiştirmek telif ihlalidir, lütfen buna dikkat edelim.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</si>
</sst>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9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19" fillId="0" borderId="4" xfId="0" applyFont="1" applyFill="1" applyBorder="1" applyAlignment="1" applyProtection="1">
      <alignment horizontal="center" vertical="center" textRotation="90" wrapText="1"/>
      <protection locked="0"/>
    </xf>
    <xf numFmtId="0" fontId="18" fillId="0" borderId="4" xfId="0" applyFont="1" applyBorder="1" applyAlignment="1" applyProtection="1">
      <alignment horizontal="center" vertical="center" textRotation="90" wrapText="1"/>
      <protection locked="0"/>
    </xf>
    <xf numFmtId="0" fontId="16" fillId="0" borderId="4" xfId="0" applyFont="1" applyBorder="1" applyAlignment="1" applyProtection="1">
      <alignment horizontal="center" vertical="center" textRotation="90" wrapText="1"/>
      <protection locked="0"/>
    </xf>
    <xf numFmtId="0" fontId="16" fillId="0" borderId="4" xfId="0" applyFont="1" applyFill="1" applyBorder="1" applyAlignment="1" applyProtection="1">
      <alignment horizontal="center" vertical="center" textRotation="90" wrapText="1"/>
      <protection locked="0"/>
    </xf>
    <xf numFmtId="0" fontId="19" fillId="0" borderId="4" xfId="0" applyFont="1" applyBorder="1" applyAlignment="1" applyProtection="1">
      <alignment horizontal="center" vertical="center" textRotation="90" wrapText="1"/>
      <protection locked="0"/>
    </xf>
    <xf numFmtId="0" fontId="16" fillId="0" borderId="7" xfId="0" applyFont="1" applyBorder="1" applyAlignment="1" applyProtection="1">
      <alignment horizontal="center" vertical="center" textRotation="90" wrapText="1"/>
      <protection locked="0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7" fillId="0" borderId="22" xfId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6" t="s">
        <v>16</v>
      </c>
      <c r="C1" s="97"/>
      <c r="D1" s="97"/>
      <c r="E1" s="97"/>
      <c r="F1" s="98"/>
    </row>
    <row r="2" spans="2:6" ht="30.75" customHeight="1" x14ac:dyDescent="0.3">
      <c r="B2" s="103" t="s">
        <v>10</v>
      </c>
      <c r="C2" s="104"/>
      <c r="D2" s="22" t="s">
        <v>7</v>
      </c>
      <c r="E2" s="22" t="s">
        <v>8</v>
      </c>
      <c r="F2" s="13"/>
    </row>
    <row r="3" spans="2:6" ht="30" customHeight="1" x14ac:dyDescent="0.3">
      <c r="B3" s="102" t="s">
        <v>6</v>
      </c>
      <c r="C3" s="63" t="s">
        <v>4</v>
      </c>
      <c r="D3" s="64">
        <f>HLOOKUP(VERİLER!E68,VERİLER!$C$56:$AF$57,2,0)</f>
        <v>2.6666666666666665</v>
      </c>
      <c r="E3" s="64">
        <f>HLOOKUP(VERİLER!E69,VERİLER!$C$56:$AF$57,2,0)</f>
        <v>2.3333333333333335</v>
      </c>
      <c r="F3" s="108" t="s">
        <v>18</v>
      </c>
    </row>
    <row r="4" spans="2:6" ht="30" customHeight="1" x14ac:dyDescent="0.3">
      <c r="B4" s="102"/>
      <c r="C4" s="63" t="s">
        <v>5</v>
      </c>
      <c r="D4" s="65" t="str">
        <f>HLOOKUP(VERİLER!E68,VERİLER!$C$56:$AF$58,3,0)</f>
        <v>M.1.3.1.1. Nesneleri uzunlukları yönünden karşılaştırır ve sıralar.</v>
      </c>
      <c r="E4" s="65" t="str">
        <f>HLOOKUP(VERİLER!E69,VERİLER!$C$56:$AF$58,3,0)</f>
        <v>M.1.3.2.1. Paralarımızı tanır.</v>
      </c>
      <c r="F4" s="109"/>
    </row>
    <row r="5" spans="2:6" ht="19.95" customHeight="1" x14ac:dyDescent="0.3">
      <c r="B5" s="114"/>
      <c r="C5" s="115"/>
      <c r="D5" s="115"/>
      <c r="E5" s="116"/>
      <c r="F5" s="109"/>
    </row>
    <row r="6" spans="2:6" ht="30" customHeight="1" x14ac:dyDescent="0.3">
      <c r="B6" s="102" t="s">
        <v>9</v>
      </c>
      <c r="C6" s="63" t="s">
        <v>4</v>
      </c>
      <c r="D6" s="64">
        <f>HLOOKUP(VERİLER!K68,VERİLER!$C$56:$AF$57,2,0)</f>
        <v>1</v>
      </c>
      <c r="E6" s="64">
        <f>HLOOKUP(VERİLER!K69,VERİLER!$C$56:$AF$57,2,0)</f>
        <v>1.6666666666666667</v>
      </c>
      <c r="F6" s="109"/>
    </row>
    <row r="7" spans="2:6" ht="30" customHeight="1" x14ac:dyDescent="0.3">
      <c r="B7" s="102"/>
      <c r="C7" s="63" t="s">
        <v>5</v>
      </c>
      <c r="D7" s="65" t="str">
        <f>HLOOKUP(VERİLER!K68,VERİLER!$C$56:$AF$58,3,0)</f>
        <v>M.1.3.3.1. Tam ve yarım saatleri okur.</v>
      </c>
      <c r="E7" s="65" t="str">
        <f>HLOOKUP(VERİLER!K69,VERİLER!$C$56:$AF$58,3,0)</f>
        <v>M.1.1.2.5. Zihinden toplama işlemi yapar.</v>
      </c>
      <c r="F7" s="110"/>
    </row>
    <row r="8" spans="2:6" ht="19.95" customHeight="1" x14ac:dyDescent="0.3">
      <c r="B8" s="105"/>
      <c r="C8" s="106"/>
      <c r="D8" s="106"/>
      <c r="E8" s="106"/>
      <c r="F8" s="107"/>
    </row>
    <row r="9" spans="2:6" ht="30" customHeight="1" x14ac:dyDescent="0.3">
      <c r="B9" s="102" t="s">
        <v>12</v>
      </c>
      <c r="C9" s="63" t="s">
        <v>4</v>
      </c>
      <c r="D9" s="64">
        <f>IFERROR(LARGE(VERİLER!AG3:AG52,1),0)</f>
        <v>2.9</v>
      </c>
      <c r="E9" s="64">
        <f>IFERROR(LARGE(VERİLER!AG3:AG52,2),0)</f>
        <v>1.7</v>
      </c>
      <c r="F9" s="111" t="s">
        <v>40</v>
      </c>
    </row>
    <row r="10" spans="2:6" ht="30" customHeight="1" x14ac:dyDescent="0.3">
      <c r="B10" s="102"/>
      <c r="C10" s="63" t="s">
        <v>11</v>
      </c>
      <c r="D10" s="64" t="str">
        <f>HLOOKUP(VERİLER!S68,VERİLER!C63:AZ65,3,0)</f>
        <v>MUHAMMET</v>
      </c>
      <c r="E10" s="64" t="str">
        <f>HLOOKUP(VERİLER!S69,VERİLER!C63:AZ65,3,0)</f>
        <v>VELİ</v>
      </c>
      <c r="F10" s="112"/>
    </row>
    <row r="11" spans="2:6" ht="19.95" customHeight="1" x14ac:dyDescent="0.3">
      <c r="B11" s="66"/>
      <c r="C11" s="67"/>
      <c r="D11" s="67"/>
      <c r="E11" s="67"/>
      <c r="F11" s="112"/>
    </row>
    <row r="12" spans="2:6" ht="30" customHeight="1" x14ac:dyDescent="0.3">
      <c r="B12" s="102" t="s">
        <v>13</v>
      </c>
      <c r="C12" s="63" t="s">
        <v>4</v>
      </c>
      <c r="D12" s="64">
        <f>IFERROR(SMALL(VERİLER!AG3:AG52,1),0)</f>
        <v>1.45</v>
      </c>
      <c r="E12" s="64">
        <f>IFERROR(SMALL(VERİLER!AG3:AG52,2),0)</f>
        <v>1.7</v>
      </c>
      <c r="F12" s="112"/>
    </row>
    <row r="13" spans="2:6" ht="30" customHeight="1" x14ac:dyDescent="0.3">
      <c r="B13" s="102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3"/>
    </row>
    <row r="14" spans="2:6" ht="19.95" customHeight="1" x14ac:dyDescent="0.3">
      <c r="B14" s="105"/>
      <c r="C14" s="106"/>
      <c r="D14" s="106"/>
      <c r="E14" s="106"/>
      <c r="F14" s="107"/>
    </row>
    <row r="15" spans="2:6" ht="30" customHeight="1" thickBot="1" x14ac:dyDescent="0.35">
      <c r="B15" s="68" t="s">
        <v>15</v>
      </c>
      <c r="C15" s="69">
        <f>+VERİLER!AG53</f>
        <v>2.0166666666666666</v>
      </c>
      <c r="D15" s="99" t="s">
        <v>17</v>
      </c>
      <c r="E15" s="100"/>
      <c r="F15" s="101"/>
    </row>
    <row r="16" spans="2:6" ht="19.2" thickTop="1" x14ac:dyDescent="0.3"/>
  </sheetData>
  <sheetProtection algorithmName="SHA-512" hashValue="Ot4uY4LZGpcHVvpSd8U1INv7E5O0h6H4iSCyPsn2KnKXF/dw+iNPtSy/mjIMJOp1bH0tczwJKwvXsjsoEkajaw==" saltValue="lbNMn4eP6GubA7UmI5gIf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abSelected="1" topLeftCell="B2" zoomScale="77" zoomScaleNormal="77" workbookViewId="0">
      <selection activeCell="C54" sqref="C54:V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2.3333333333333335</v>
      </c>
      <c r="D1" s="10">
        <f t="shared" ref="D1:AD1" si="0">+D53</f>
        <v>2.3333333333333335</v>
      </c>
      <c r="E1" s="10">
        <f t="shared" si="0"/>
        <v>1.6666666666666667</v>
      </c>
      <c r="F1" s="10">
        <f t="shared" si="0"/>
        <v>2</v>
      </c>
      <c r="G1" s="10">
        <f t="shared" si="0"/>
        <v>2</v>
      </c>
      <c r="H1" s="10">
        <f t="shared" si="0"/>
        <v>2.3333333333333335</v>
      </c>
      <c r="I1" s="10">
        <f t="shared" si="0"/>
        <v>2</v>
      </c>
      <c r="J1" s="10">
        <f t="shared" si="0"/>
        <v>1</v>
      </c>
      <c r="K1" s="10">
        <f t="shared" si="0"/>
        <v>1.6666666666666667</v>
      </c>
      <c r="L1" s="10">
        <f t="shared" si="0"/>
        <v>2</v>
      </c>
      <c r="M1" s="10">
        <f t="shared" si="0"/>
        <v>2.3333333333333335</v>
      </c>
      <c r="N1" s="10">
        <f t="shared" si="0"/>
        <v>2</v>
      </c>
      <c r="O1" s="10">
        <f t="shared" si="0"/>
        <v>2.3333333333333335</v>
      </c>
      <c r="P1" s="10">
        <f t="shared" si="0"/>
        <v>1.6666666666666667</v>
      </c>
      <c r="Q1" s="10">
        <f t="shared" si="0"/>
        <v>2</v>
      </c>
      <c r="R1" s="10">
        <f t="shared" si="0"/>
        <v>2.6666666666666665</v>
      </c>
      <c r="S1" s="10">
        <f t="shared" si="0"/>
        <v>1.6666666666666667</v>
      </c>
      <c r="T1" s="10">
        <f t="shared" si="0"/>
        <v>2</v>
      </c>
      <c r="U1" s="10">
        <f t="shared" si="0"/>
        <v>2</v>
      </c>
      <c r="V1" s="10">
        <f t="shared" si="0"/>
        <v>2.3333333333333335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89" t="s">
        <v>19</v>
      </c>
      <c r="D2" s="90" t="s">
        <v>20</v>
      </c>
      <c r="E2" s="91" t="s">
        <v>21</v>
      </c>
      <c r="F2" s="92" t="s">
        <v>22</v>
      </c>
      <c r="G2" s="93" t="s">
        <v>23</v>
      </c>
      <c r="H2" s="92" t="s">
        <v>24</v>
      </c>
      <c r="I2" s="92" t="s">
        <v>25</v>
      </c>
      <c r="J2" s="92" t="s">
        <v>26</v>
      </c>
      <c r="K2" s="92" t="s">
        <v>27</v>
      </c>
      <c r="L2" s="92" t="s">
        <v>28</v>
      </c>
      <c r="M2" s="92" t="s">
        <v>29</v>
      </c>
      <c r="N2" s="94" t="s">
        <v>30</v>
      </c>
      <c r="O2" s="94" t="s">
        <v>31</v>
      </c>
      <c r="P2" s="92" t="s">
        <v>32</v>
      </c>
      <c r="Q2" s="92" t="s">
        <v>33</v>
      </c>
      <c r="R2" s="92" t="s">
        <v>34</v>
      </c>
      <c r="S2" s="92" t="s">
        <v>35</v>
      </c>
      <c r="T2" s="94" t="s">
        <v>36</v>
      </c>
      <c r="U2" s="92" t="s">
        <v>37</v>
      </c>
      <c r="V2" s="92" t="s">
        <v>38</v>
      </c>
      <c r="W2" s="92"/>
      <c r="X2" s="92"/>
      <c r="Y2" s="92"/>
      <c r="Z2" s="92"/>
      <c r="AA2" s="92"/>
      <c r="AB2" s="92"/>
      <c r="AC2" s="92"/>
      <c r="AD2" s="92"/>
      <c r="AE2" s="92"/>
      <c r="AF2" s="95"/>
      <c r="AG2" s="12" t="s">
        <v>2</v>
      </c>
      <c r="AH2" s="11" t="s">
        <v>3</v>
      </c>
    </row>
    <row r="3" spans="1:38" ht="15" customHeight="1" x14ac:dyDescent="0.3">
      <c r="A3" s="16">
        <f>+AG3</f>
        <v>1.45</v>
      </c>
      <c r="B3" s="73" t="s">
        <v>0</v>
      </c>
      <c r="C3" s="74">
        <v>2</v>
      </c>
      <c r="D3" s="75">
        <v>1</v>
      </c>
      <c r="E3" s="75">
        <v>1</v>
      </c>
      <c r="F3" s="75">
        <v>1</v>
      </c>
      <c r="G3" s="75">
        <v>2</v>
      </c>
      <c r="H3" s="75">
        <v>2</v>
      </c>
      <c r="I3" s="75">
        <v>1</v>
      </c>
      <c r="J3" s="75">
        <v>1</v>
      </c>
      <c r="K3" s="75">
        <v>1</v>
      </c>
      <c r="L3" s="75">
        <v>1</v>
      </c>
      <c r="M3" s="75">
        <v>2</v>
      </c>
      <c r="N3" s="75">
        <v>1</v>
      </c>
      <c r="O3" s="75">
        <v>1</v>
      </c>
      <c r="P3" s="75">
        <v>1</v>
      </c>
      <c r="Q3" s="75">
        <v>1</v>
      </c>
      <c r="R3" s="75">
        <v>3</v>
      </c>
      <c r="S3" s="75">
        <v>1</v>
      </c>
      <c r="T3" s="75">
        <v>2</v>
      </c>
      <c r="U3" s="75">
        <v>1</v>
      </c>
      <c r="V3" s="75">
        <v>3</v>
      </c>
      <c r="W3" s="75"/>
      <c r="X3" s="75"/>
      <c r="Y3" s="75"/>
      <c r="Z3" s="75"/>
      <c r="AA3" s="75"/>
      <c r="AB3" s="75"/>
      <c r="AC3" s="75"/>
      <c r="AD3" s="75"/>
      <c r="AE3" s="75"/>
      <c r="AF3" s="75"/>
      <c r="AG3" s="86">
        <f t="shared" ref="AG3:AG49" si="1">IFERROR(AVERAGE(C3:AF3)," ")</f>
        <v>1.45</v>
      </c>
      <c r="AH3" s="87" t="str">
        <f>IF(AND(AG3=0,AG3&lt;=0),"",IF(AND(AG3=" ")," ",IF(AND(AG3&gt;0,AG3&lt;=1.49),"Geliştirmeli",IF(AND(AG3&gt;=1.5,AG3&lt;=2.49),"Yeterli",IF(AND(AG3&gt;=2.5,AG3&lt;=3.49),"İyi",IF(AG3&gt;=3.5,"Çok İyi"))))))</f>
        <v>Geliştirmeli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1.7</v>
      </c>
      <c r="B4" s="76" t="s">
        <v>1</v>
      </c>
      <c r="C4" s="77">
        <v>2</v>
      </c>
      <c r="D4" s="78">
        <v>3</v>
      </c>
      <c r="E4" s="78">
        <v>1</v>
      </c>
      <c r="F4" s="78">
        <v>2</v>
      </c>
      <c r="G4" s="78">
        <v>1</v>
      </c>
      <c r="H4" s="78">
        <v>2</v>
      </c>
      <c r="I4" s="78">
        <v>2</v>
      </c>
      <c r="J4" s="78">
        <v>1</v>
      </c>
      <c r="K4" s="78">
        <v>1</v>
      </c>
      <c r="L4" s="78">
        <v>2</v>
      </c>
      <c r="M4" s="78">
        <v>2</v>
      </c>
      <c r="N4" s="78">
        <v>2</v>
      </c>
      <c r="O4" s="78">
        <v>3</v>
      </c>
      <c r="P4" s="78">
        <v>1</v>
      </c>
      <c r="Q4" s="78">
        <v>2</v>
      </c>
      <c r="R4" s="78">
        <v>2</v>
      </c>
      <c r="S4" s="78">
        <v>1</v>
      </c>
      <c r="T4" s="78">
        <v>1</v>
      </c>
      <c r="U4" s="78">
        <v>2</v>
      </c>
      <c r="V4" s="78">
        <v>1</v>
      </c>
      <c r="W4" s="78"/>
      <c r="X4" s="78"/>
      <c r="Y4" s="78"/>
      <c r="Z4" s="78"/>
      <c r="AA4" s="78"/>
      <c r="AB4" s="78"/>
      <c r="AC4" s="78"/>
      <c r="AD4" s="78"/>
      <c r="AE4" s="78"/>
      <c r="AF4" s="78"/>
      <c r="AG4" s="86">
        <f t="shared" si="1"/>
        <v>1.7</v>
      </c>
      <c r="AH4" s="87" t="str">
        <f t="shared" ref="AH4:AH52" si="3">IF(AND(AG4=0,AG4&lt;=0),"",IF(AND(AG4=" ")," ",IF(AND(AG4&gt;0,AG4&lt;=1.49),"Geliştirmeli",IF(AND(AG4&gt;=1.5,AG4&lt;=2.49),"Yeterli",IF(AND(AG4&gt;=2.5,AG4&lt;=3.49),"İyi",IF(AG4&gt;=3.5,"Çok İyi"))))))</f>
        <v>Yeterli</v>
      </c>
      <c r="AI4" s="3"/>
      <c r="AJ4" s="3"/>
      <c r="AK4" s="20"/>
      <c r="AL4" s="21"/>
    </row>
    <row r="5" spans="1:38" ht="15" customHeight="1" x14ac:dyDescent="0.3">
      <c r="A5" s="16"/>
      <c r="B5" s="76" t="s">
        <v>39</v>
      </c>
      <c r="C5" s="77">
        <v>3</v>
      </c>
      <c r="D5" s="78">
        <v>3</v>
      </c>
      <c r="E5" s="78">
        <v>3</v>
      </c>
      <c r="F5" s="78">
        <v>3</v>
      </c>
      <c r="G5" s="78">
        <v>3</v>
      </c>
      <c r="H5" s="78">
        <v>3</v>
      </c>
      <c r="I5" s="78">
        <v>3</v>
      </c>
      <c r="J5" s="78">
        <v>1</v>
      </c>
      <c r="K5" s="78">
        <v>3</v>
      </c>
      <c r="L5" s="78">
        <v>3</v>
      </c>
      <c r="M5" s="78">
        <v>3</v>
      </c>
      <c r="N5" s="78">
        <v>3</v>
      </c>
      <c r="O5" s="78">
        <v>3</v>
      </c>
      <c r="P5" s="78">
        <v>3</v>
      </c>
      <c r="Q5" s="78">
        <v>3</v>
      </c>
      <c r="R5" s="78">
        <v>3</v>
      </c>
      <c r="S5" s="78">
        <v>3</v>
      </c>
      <c r="T5" s="78">
        <v>3</v>
      </c>
      <c r="U5" s="78">
        <v>3</v>
      </c>
      <c r="V5" s="78">
        <v>3</v>
      </c>
      <c r="W5" s="78"/>
      <c r="X5" s="78"/>
      <c r="Y5" s="78"/>
      <c r="Z5" s="78"/>
      <c r="AA5" s="78"/>
      <c r="AB5" s="78"/>
      <c r="AC5" s="78"/>
      <c r="AD5" s="78"/>
      <c r="AE5" s="78"/>
      <c r="AF5" s="78"/>
      <c r="AG5" s="86">
        <f t="shared" si="1"/>
        <v>2.9</v>
      </c>
      <c r="AH5" s="87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/>
      <c r="B6" s="76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86" t="str">
        <f t="shared" si="1"/>
        <v xml:space="preserve"> </v>
      </c>
      <c r="AH6" s="87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/>
      <c r="B7" s="76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86" t="str">
        <f t="shared" si="1"/>
        <v xml:space="preserve"> </v>
      </c>
      <c r="AH7" s="87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/>
      <c r="B8" s="76"/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86" t="str">
        <f t="shared" si="1"/>
        <v xml:space="preserve"> </v>
      </c>
      <c r="AH8" s="87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/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86" t="str">
        <f t="shared" si="1"/>
        <v xml:space="preserve"> </v>
      </c>
      <c r="AH9" s="87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/>
      <c r="B10" s="76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86" t="str">
        <f t="shared" si="1"/>
        <v xml:space="preserve"> </v>
      </c>
      <c r="AH10" s="87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/>
      <c r="B11" s="76"/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86" t="str">
        <f t="shared" si="1"/>
        <v xml:space="preserve"> </v>
      </c>
      <c r="AH11" s="87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/>
      <c r="B12" s="79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86" t="str">
        <f t="shared" si="1"/>
        <v xml:space="preserve"> </v>
      </c>
      <c r="AH12" s="87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/>
      <c r="B13" s="76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86" t="str">
        <f t="shared" si="1"/>
        <v xml:space="preserve"> </v>
      </c>
      <c r="AH13" s="87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/>
      <c r="B14" s="76"/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86" t="str">
        <f t="shared" si="1"/>
        <v xml:space="preserve"> </v>
      </c>
      <c r="AH14" s="87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/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86" t="str">
        <f t="shared" si="1"/>
        <v xml:space="preserve"> </v>
      </c>
      <c r="AH15" s="87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/>
      <c r="B16" s="7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86" t="str">
        <f t="shared" si="1"/>
        <v xml:space="preserve"> </v>
      </c>
      <c r="AH16" s="87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/>
      <c r="B17" s="76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86" t="str">
        <f t="shared" si="1"/>
        <v xml:space="preserve"> </v>
      </c>
      <c r="AH17" s="87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/>
      <c r="B18" s="76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86" t="str">
        <f t="shared" si="1"/>
        <v xml:space="preserve"> </v>
      </c>
      <c r="AH18" s="87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/>
      <c r="B19" s="76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86" t="str">
        <f t="shared" si="1"/>
        <v xml:space="preserve"> </v>
      </c>
      <c r="AH19" s="87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/>
      <c r="B20" s="76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86" t="str">
        <f t="shared" si="1"/>
        <v xml:space="preserve"> </v>
      </c>
      <c r="AH20" s="87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/>
      <c r="B21" s="79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86" t="str">
        <f t="shared" si="1"/>
        <v xml:space="preserve"> </v>
      </c>
      <c r="AH21" s="87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/>
      <c r="B22" s="76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86" t="str">
        <f t="shared" si="1"/>
        <v xml:space="preserve"> </v>
      </c>
      <c r="AH22" s="87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/>
      <c r="B23" s="76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86" t="str">
        <f t="shared" si="1"/>
        <v xml:space="preserve"> </v>
      </c>
      <c r="AH23" s="87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/>
      <c r="B24" s="79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86" t="str">
        <f t="shared" si="1"/>
        <v xml:space="preserve"> </v>
      </c>
      <c r="AH24" s="87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/>
      <c r="B25" s="76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86" t="str">
        <f t="shared" si="1"/>
        <v xml:space="preserve"> </v>
      </c>
      <c r="AH25" s="87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/>
      <c r="B26" s="76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86" t="str">
        <f t="shared" si="1"/>
        <v xml:space="preserve"> </v>
      </c>
      <c r="AH26" s="87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/>
      <c r="B27" s="76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86" t="str">
        <f t="shared" si="1"/>
        <v xml:space="preserve"> </v>
      </c>
      <c r="AH27" s="87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/>
      <c r="B28" s="76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86" t="str">
        <f t="shared" si="1"/>
        <v xml:space="preserve"> </v>
      </c>
      <c r="AH28" s="87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/>
      <c r="B29" s="76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86" t="str">
        <f t="shared" si="1"/>
        <v xml:space="preserve"> </v>
      </c>
      <c r="AH29" s="87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/>
      <c r="B30" s="76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86" t="str">
        <f t="shared" si="1"/>
        <v xml:space="preserve"> </v>
      </c>
      <c r="AH30" s="87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/>
      <c r="B31" s="76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86" t="str">
        <f t="shared" si="1"/>
        <v xml:space="preserve"> </v>
      </c>
      <c r="AH31" s="87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/>
      <c r="B32" s="76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86" t="str">
        <f t="shared" si="1"/>
        <v xml:space="preserve"> </v>
      </c>
      <c r="AH32" s="87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/>
      <c r="B33" s="76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86" t="str">
        <f t="shared" si="1"/>
        <v xml:space="preserve"> </v>
      </c>
      <c r="AH33" s="87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/>
      <c r="B34" s="76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86" t="str">
        <f t="shared" si="1"/>
        <v xml:space="preserve"> </v>
      </c>
      <c r="AH34" s="87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/>
      <c r="B35" s="76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86" t="str">
        <f t="shared" si="1"/>
        <v xml:space="preserve"> </v>
      </c>
      <c r="AH35" s="87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/>
      <c r="B36" s="76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86" t="str">
        <f t="shared" si="1"/>
        <v xml:space="preserve"> </v>
      </c>
      <c r="AH36" s="87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/>
      <c r="B37" s="76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86" t="str">
        <f t="shared" si="1"/>
        <v xml:space="preserve"> </v>
      </c>
      <c r="AH37" s="87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/>
      <c r="B38" s="76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86" t="str">
        <f t="shared" si="1"/>
        <v xml:space="preserve"> </v>
      </c>
      <c r="AH38" s="87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/>
      <c r="B39" s="76"/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86" t="str">
        <f t="shared" si="1"/>
        <v xml:space="preserve"> </v>
      </c>
      <c r="AH39" s="87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/>
      <c r="B40" s="76"/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86" t="str">
        <f t="shared" si="1"/>
        <v xml:space="preserve"> </v>
      </c>
      <c r="AH40" s="87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/>
      <c r="B41" s="76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6" t="str">
        <f t="shared" si="1"/>
        <v xml:space="preserve"> </v>
      </c>
      <c r="AH41" s="87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/>
      <c r="B42" s="76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86" t="str">
        <f t="shared" si="1"/>
        <v xml:space="preserve"> </v>
      </c>
      <c r="AH42" s="87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/>
      <c r="B43" s="76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86" t="str">
        <f t="shared" si="1"/>
        <v xml:space="preserve"> </v>
      </c>
      <c r="AH43" s="87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/>
      <c r="B44" s="80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6" t="str">
        <f t="shared" si="1"/>
        <v xml:space="preserve"> </v>
      </c>
      <c r="AH44" s="87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/>
      <c r="B45" s="80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6" t="str">
        <f t="shared" si="1"/>
        <v xml:space="preserve"> </v>
      </c>
      <c r="AH45" s="87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/>
      <c r="B46" s="80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6" t="str">
        <f t="shared" si="1"/>
        <v xml:space="preserve"> </v>
      </c>
      <c r="AH46" s="87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/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6" t="str">
        <f t="shared" si="1"/>
        <v xml:space="preserve"> </v>
      </c>
      <c r="AH47" s="87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/>
      <c r="B48" s="80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6" t="str">
        <f t="shared" si="1"/>
        <v xml:space="preserve"> </v>
      </c>
      <c r="AH48" s="87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/>
      <c r="B49" s="80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6" t="str">
        <f t="shared" si="1"/>
        <v xml:space="preserve"> </v>
      </c>
      <c r="AH49" s="87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/>
      <c r="B50" s="80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8" t="str">
        <f t="shared" ref="AG50:AG52" si="4">IFERROR(AVERAGE(C50:AF50)," ")</f>
        <v xml:space="preserve"> </v>
      </c>
      <c r="AH50" s="87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/>
      <c r="B51" s="80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8" t="str">
        <f t="shared" si="4"/>
        <v xml:space="preserve"> </v>
      </c>
      <c r="AH51" s="87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8" t="str">
        <f t="shared" si="4"/>
        <v xml:space="preserve"> </v>
      </c>
      <c r="AH52" s="87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0">
        <f>IFERROR(AVERAGE(C3:C52),0)</f>
        <v>2.3333333333333335</v>
      </c>
      <c r="D53" s="70">
        <f t="shared" ref="D53:V53" si="5">IFERROR(AVERAGE(D3:D52),0)</f>
        <v>2.3333333333333335</v>
      </c>
      <c r="E53" s="70">
        <f t="shared" si="5"/>
        <v>1.6666666666666667</v>
      </c>
      <c r="F53" s="70">
        <f t="shared" si="5"/>
        <v>2</v>
      </c>
      <c r="G53" s="70">
        <f t="shared" si="5"/>
        <v>2</v>
      </c>
      <c r="H53" s="70">
        <f t="shared" si="5"/>
        <v>2.3333333333333335</v>
      </c>
      <c r="I53" s="70">
        <f t="shared" si="5"/>
        <v>2</v>
      </c>
      <c r="J53" s="70">
        <f t="shared" si="5"/>
        <v>1</v>
      </c>
      <c r="K53" s="70">
        <f t="shared" si="5"/>
        <v>1.6666666666666667</v>
      </c>
      <c r="L53" s="70">
        <f t="shared" si="5"/>
        <v>2</v>
      </c>
      <c r="M53" s="70">
        <f t="shared" si="5"/>
        <v>2.3333333333333335</v>
      </c>
      <c r="N53" s="70">
        <f t="shared" si="5"/>
        <v>2</v>
      </c>
      <c r="O53" s="70">
        <f t="shared" si="5"/>
        <v>2.3333333333333335</v>
      </c>
      <c r="P53" s="70">
        <f t="shared" si="5"/>
        <v>1.6666666666666667</v>
      </c>
      <c r="Q53" s="70">
        <f t="shared" si="5"/>
        <v>2</v>
      </c>
      <c r="R53" s="70">
        <f t="shared" si="5"/>
        <v>2.6666666666666665</v>
      </c>
      <c r="S53" s="70">
        <f t="shared" si="5"/>
        <v>1.6666666666666667</v>
      </c>
      <c r="T53" s="70">
        <f t="shared" si="5"/>
        <v>2</v>
      </c>
      <c r="U53" s="70">
        <f t="shared" si="5"/>
        <v>2</v>
      </c>
      <c r="V53" s="70">
        <f t="shared" si="5"/>
        <v>2.3333333333333335</v>
      </c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117">
        <f>IFERROR(AVERAGE(AG3:AG52),0)</f>
        <v>2.0166666666666666</v>
      </c>
      <c r="AH53" s="119"/>
    </row>
    <row r="54" spans="1:52" ht="75" customHeight="1" thickBot="1" x14ac:dyDescent="0.35">
      <c r="A54" s="14"/>
      <c r="B54" s="19" t="s">
        <v>14</v>
      </c>
      <c r="C54" s="71" t="str">
        <f>IF(AND(C53&gt;=1.5,C53&lt;=4),"ÖĞRETİLDİ",IF(AND(C53&lt;=1.49,C53&gt;0),"ÖĞRETİLEMEDİ",IF(C53=0," ")))</f>
        <v>ÖĞRETİLDİ</v>
      </c>
      <c r="D54" s="71" t="str">
        <f t="shared" ref="D54:V54" si="6">IF(AND(D53&gt;=1.5,D53&lt;=4),"ÖĞRETİLDİ",IF(AND(D53&lt;=1.49,D53&gt;0),"ÖĞRETİLEMEDİ",IF(D53=0," ")))</f>
        <v>ÖĞRETİLDİ</v>
      </c>
      <c r="E54" s="71" t="str">
        <f t="shared" si="6"/>
        <v>ÖĞRETİLDİ</v>
      </c>
      <c r="F54" s="71" t="str">
        <f t="shared" si="6"/>
        <v>ÖĞRETİLDİ</v>
      </c>
      <c r="G54" s="71" t="str">
        <f t="shared" si="6"/>
        <v>ÖĞRETİLDİ</v>
      </c>
      <c r="H54" s="71" t="str">
        <f t="shared" si="6"/>
        <v>ÖĞRETİLDİ</v>
      </c>
      <c r="I54" s="71" t="str">
        <f t="shared" si="6"/>
        <v>ÖĞRETİLDİ</v>
      </c>
      <c r="J54" s="71" t="str">
        <f t="shared" si="6"/>
        <v>ÖĞRETİLEMEDİ</v>
      </c>
      <c r="K54" s="71" t="str">
        <f t="shared" si="6"/>
        <v>ÖĞRETİLDİ</v>
      </c>
      <c r="L54" s="71" t="str">
        <f t="shared" si="6"/>
        <v>ÖĞRETİLDİ</v>
      </c>
      <c r="M54" s="71" t="str">
        <f t="shared" si="6"/>
        <v>ÖĞRETİLDİ</v>
      </c>
      <c r="N54" s="71" t="str">
        <f t="shared" si="6"/>
        <v>ÖĞRETİLDİ</v>
      </c>
      <c r="O54" s="71" t="str">
        <f t="shared" si="6"/>
        <v>ÖĞRETİLDİ</v>
      </c>
      <c r="P54" s="71" t="str">
        <f t="shared" si="6"/>
        <v>ÖĞRETİLDİ</v>
      </c>
      <c r="Q54" s="71" t="str">
        <f t="shared" si="6"/>
        <v>ÖĞRETİLDİ</v>
      </c>
      <c r="R54" s="71" t="str">
        <f t="shared" si="6"/>
        <v>ÖĞRETİLDİ</v>
      </c>
      <c r="S54" s="71" t="str">
        <f t="shared" si="6"/>
        <v>ÖĞRETİLDİ</v>
      </c>
      <c r="T54" s="71" t="str">
        <f t="shared" si="6"/>
        <v>ÖĞRETİLDİ</v>
      </c>
      <c r="U54" s="71" t="str">
        <f t="shared" si="6"/>
        <v>ÖĞRETİLDİ</v>
      </c>
      <c r="V54" s="71" t="str">
        <f t="shared" si="6"/>
        <v>ÖĞRETİLDİ</v>
      </c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118"/>
      <c r="AH54" s="120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2.3333333333333335</v>
      </c>
      <c r="D57" s="28">
        <f t="shared" ref="D57:AF57" si="7">D53</f>
        <v>2.3333333333333335</v>
      </c>
      <c r="E57" s="28">
        <f t="shared" si="7"/>
        <v>1.6666666666666667</v>
      </c>
      <c r="F57" s="28">
        <f t="shared" si="7"/>
        <v>2</v>
      </c>
      <c r="G57" s="28">
        <f t="shared" si="7"/>
        <v>2</v>
      </c>
      <c r="H57" s="28">
        <f t="shared" si="7"/>
        <v>2.3333333333333335</v>
      </c>
      <c r="I57" s="29">
        <f t="shared" si="7"/>
        <v>2</v>
      </c>
      <c r="J57" s="29">
        <f t="shared" si="7"/>
        <v>1</v>
      </c>
      <c r="K57" s="29">
        <f t="shared" si="7"/>
        <v>1.6666666666666667</v>
      </c>
      <c r="L57" s="29">
        <f t="shared" si="7"/>
        <v>2</v>
      </c>
      <c r="M57" s="29">
        <f t="shared" si="7"/>
        <v>2.3333333333333335</v>
      </c>
      <c r="N57" s="29">
        <f t="shared" si="7"/>
        <v>2</v>
      </c>
      <c r="O57" s="29">
        <f t="shared" si="7"/>
        <v>2.3333333333333335</v>
      </c>
      <c r="P57" s="29">
        <f t="shared" si="7"/>
        <v>1.6666666666666667</v>
      </c>
      <c r="Q57" s="29">
        <f t="shared" si="7"/>
        <v>2</v>
      </c>
      <c r="R57" s="29">
        <f t="shared" si="7"/>
        <v>2.6666666666666665</v>
      </c>
      <c r="S57" s="29">
        <f t="shared" si="7"/>
        <v>1.6666666666666667</v>
      </c>
      <c r="T57" s="29">
        <f t="shared" si="7"/>
        <v>2</v>
      </c>
      <c r="U57" s="28">
        <f t="shared" si="7"/>
        <v>2</v>
      </c>
      <c r="V57" s="28">
        <f t="shared" si="7"/>
        <v>2.3333333333333335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M.1.3.2.1. Paralarımızı tanır.</v>
      </c>
      <c r="D58" s="34" t="str">
        <f t="shared" ref="D58:AF58" si="8">D2</f>
        <v>M.1.1.2.4. Toplamları 20’yi geçmeyen sayılarla yapılan toplama işleminde verilmeyen toplananı bulur.</v>
      </c>
      <c r="E58" s="34" t="str">
        <f t="shared" si="8"/>
        <v>M.1.1.2.5. Zihinden toplama işlemi yapar.</v>
      </c>
      <c r="F58" s="34" t="str">
        <f t="shared" si="8"/>
        <v>M.1.1.2.6. Doğal sayılarla toplama işlemini gerektiren problemleri çözer.</v>
      </c>
      <c r="G58" s="34" t="str">
        <f t="shared" si="8"/>
        <v>M.1.1.3.3. Doğal sayılarda zihinden çıkarma işlemi yapar.</v>
      </c>
      <c r="H58" s="34" t="str">
        <f t="shared" si="8"/>
        <v>M.1.1.3.4. Doğal sayılarla çıkarma işlemini gerektiren problemleri çözer.</v>
      </c>
      <c r="I58" s="34" t="str">
        <f t="shared" si="8"/>
        <v>M.1.1.4.1. Bütün ve yarımı uygun modeller ile gösterir, bütün ve yarım arasındaki ilişkiyi açıklar.</v>
      </c>
      <c r="J58" s="34" t="str">
        <f t="shared" si="8"/>
        <v>M.1.3.3.1. Tam ve yarım saatleri okur.</v>
      </c>
      <c r="K58" s="34" t="str">
        <f t="shared" si="8"/>
        <v>M.1.3.3.2. Takvim üzerinde günü, haftayı ve ayı belirtir.</v>
      </c>
      <c r="L58" s="34" t="str">
        <f t="shared" si="8"/>
        <v>M.1.3.3.3. Belirli olayları ve durumları referans alarak sıralamalar yapar</v>
      </c>
      <c r="M58" s="34" t="str">
        <f t="shared" si="8"/>
        <v>M.1.2.1.1. Geometrik şekilleri köşe ve kenar sayılarına göre sınıflandırarak adlandırır.</v>
      </c>
      <c r="N58" s="34" t="str">
        <f t="shared" si="8"/>
        <v>M.1.2.1.2. Günlük hayatta kullanılan basit cisimleri, özelliklerine göre sınıflandırır ve geometrik şekillerle ilişkilendirir.</v>
      </c>
      <c r="O58" s="34" t="str">
        <f t="shared" si="8"/>
        <v>M.1.2.3.1. Nesnelerden, geometrik cisim ya da şekillerden oluşan bir örüntüdeki kuralı bulur ve örüntüde eksik bırakılan ögeleri belirleyerek örüntüyü tamamlar.</v>
      </c>
      <c r="P58" s="34" t="str">
        <f t="shared" si="8"/>
        <v>M.1.2.3.2. En çok üç ögesi olan örüntüyü geometrik cisim ya da şekillerle oluşturur.</v>
      </c>
      <c r="Q58" s="34" t="str">
        <f t="shared" si="8"/>
        <v>M.1.4.1.1. En çok iki veri grubuna sahip basit tabloları okur.</v>
      </c>
      <c r="R58" s="34" t="str">
        <f t="shared" si="8"/>
        <v>M.1.3.1.1. Nesneleri uzunlukları yönünden karşılaştırır ve sıralar.</v>
      </c>
      <c r="S58" s="34" t="str">
        <f t="shared" si="8"/>
        <v>M.1.3.1.2. Bir uzunluğu ölçmek için standart olmayan uygun ölçme aracını seçer ve ölçme yapar.</v>
      </c>
      <c r="T58" s="34" t="str">
        <f t="shared" si="8"/>
        <v>M.1.3.1.3. Bir nesnenin uzunluğunu standart olmayan ölçme birimleri türünden tahmin eder ve ölçme yaparak tahminlerinin doğruluğunu kontrol eder.</v>
      </c>
      <c r="U58" s="34" t="str">
        <f t="shared" si="8"/>
        <v>M.1.3.5.1. Sıvı ölçme etkinliklerinde standart olmayan birimleri kullanarak sıvıları ölçer.</v>
      </c>
      <c r="V58" s="34" t="str">
        <f t="shared" si="8"/>
        <v>M.1.3.5.2. En az üç özdeş kaptaki sıvı miktarını karşılaştırır ve sıralar.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1.45</v>
      </c>
      <c r="D60" s="38">
        <f>+$AG$4</f>
        <v>1.7</v>
      </c>
      <c r="E60" s="38">
        <f>+$AG$5</f>
        <v>2.9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1.45</v>
      </c>
      <c r="D64" s="46">
        <f>AG4</f>
        <v>1.7</v>
      </c>
      <c r="E64" s="46">
        <f>AG5</f>
        <v>2.9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MUHAMMET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2.6666666666666665</v>
      </c>
      <c r="D68" s="51">
        <f>MATCH(C68,$C$53:$AF$53,0)</f>
        <v>16</v>
      </c>
      <c r="E68" s="52">
        <f>D68</f>
        <v>16</v>
      </c>
      <c r="F68" s="51" t="e">
        <f ca="1">HLOOKUP(C68,OFFSET(C53,0,G68,4,30-G68),4,0)</f>
        <v>#N/A</v>
      </c>
      <c r="G68" s="53">
        <f>MATCH(C68,C53:AF53,0)</f>
        <v>16</v>
      </c>
      <c r="H68" s="32"/>
      <c r="I68" s="54">
        <f>SMALL($C$53:$AF$53,1)</f>
        <v>1</v>
      </c>
      <c r="J68" s="51">
        <f>MATCH(I68,$C$53:$AF$53,0)</f>
        <v>8</v>
      </c>
      <c r="K68" s="52">
        <f>J68</f>
        <v>8</v>
      </c>
      <c r="L68" s="51" t="e">
        <f ca="1">HLOOKUP(I68,OFFSET(C53,0,M68,4,30-M68),4,0)</f>
        <v>#N/A</v>
      </c>
      <c r="M68" s="53">
        <f>MATCH(I68,C53:AF53,0)</f>
        <v>8</v>
      </c>
      <c r="N68" s="32"/>
      <c r="O68" s="32"/>
      <c r="P68" s="32"/>
      <c r="Q68" s="50">
        <f>LARGE($AG$3:$AG$52,1)</f>
        <v>2.9</v>
      </c>
      <c r="R68" s="51">
        <f>MATCH(Q68,C60:AZ60,0)</f>
        <v>3</v>
      </c>
      <c r="S68" s="52">
        <f>R68</f>
        <v>3</v>
      </c>
      <c r="T68" s="51" t="e">
        <f ca="1">HLOOKUP(Q68,OFFSET(C60,0,U68,4,50-U68),4,0)</f>
        <v>#N/A</v>
      </c>
      <c r="U68" s="53">
        <f>MATCH(Q68,AG3:AG52,0)</f>
        <v>3</v>
      </c>
      <c r="V68" s="32"/>
      <c r="W68" s="54">
        <f>SMALL($AG$3:$AG$52,1)</f>
        <v>1.45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2.3333333333333335</v>
      </c>
      <c r="D69" s="55">
        <f t="shared" ref="D69:D70" si="9">MATCH(C69,$C$53:$AF$53,0)</f>
        <v>1</v>
      </c>
      <c r="E69" s="56">
        <f>IF(D68=D69,F68,D69)</f>
        <v>1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1.6666666666666667</v>
      </c>
      <c r="J69" s="55">
        <f t="shared" ref="J69:J70" si="10">MATCH(I69,$C$53:$AF$53,0)</f>
        <v>3</v>
      </c>
      <c r="K69" s="56">
        <f>IF(J68=J69,L68,J69)</f>
        <v>3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1.7</v>
      </c>
      <c r="R69" s="55">
        <f>MATCH(Q69,C60:AZ60,0)</f>
        <v>2</v>
      </c>
      <c r="S69" s="56">
        <f>IF(R68=R69,T68,R69)</f>
        <v>2</v>
      </c>
      <c r="T69" s="55" t="e">
        <f ca="1">HLOOKUP(Q69,OFFSET(C60,0,U69,4,50-U69),4,0)</f>
        <v>#N/A</v>
      </c>
      <c r="U69" s="43">
        <f>MATCH(Q69,AG3:AG52,0)</f>
        <v>2</v>
      </c>
      <c r="V69" s="32"/>
      <c r="W69" s="57">
        <f>SMALL($AG$3:$AG$52,2)</f>
        <v>1.7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2.3333333333333335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1.6666666666666667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>
        <f>LARGE($AG$3:$AG$52,3)</f>
        <v>1.45</v>
      </c>
      <c r="R70" s="59">
        <f>MATCH(Q70,C60:AZ60,0)</f>
        <v>1</v>
      </c>
      <c r="S70" s="60">
        <f>IF(R69=R70,T69,R70)</f>
        <v>1</v>
      </c>
      <c r="T70" s="59" t="e">
        <f ca="1">HLOOKUP(Q70,OFFSET(C60,0,U70,4,50-U70),4,0)</f>
        <v>#N/A</v>
      </c>
      <c r="U70" s="49">
        <f>MATCH(Q70,AG3:AG52,0)</f>
        <v>1</v>
      </c>
      <c r="V70" s="32"/>
      <c r="W70" s="61">
        <f>SMALL($AG$3:$AG$52,3)</f>
        <v>2.9</v>
      </c>
      <c r="X70" s="59">
        <f>MATCH(W70,C60:AZ60,0)</f>
        <v>3</v>
      </c>
      <c r="Y70" s="60">
        <f>IF(X69=X70,Z69,X70)</f>
        <v>3</v>
      </c>
      <c r="Z70" s="59" t="e">
        <f ca="1">HLOOKUP(W70,OFFSET(C60,0,AA70,4,50-AA70),4,0)</f>
        <v>#N/A</v>
      </c>
      <c r="AA70" s="49">
        <f>MATCH(W70,AG3:AG52,0)</f>
        <v>3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a7fspaUhKQJEtYC5e/89p/sB9YFZ2nQTa5TCIkGt3aJLgQ3kPsSxpBrvLksbITr7o16u5UtJ5bDpvyuD145g3A==" saltValue="8kU5fO9T94ngM6hTFyUyq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Sistem</cp:lastModifiedBy>
  <cp:lastPrinted>2019-12-09T18:19:51Z</cp:lastPrinted>
  <dcterms:created xsi:type="dcterms:W3CDTF">2019-09-10T05:38:35Z</dcterms:created>
  <dcterms:modified xsi:type="dcterms:W3CDTF">2024-02-23T18:13:38Z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