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0" i="2" l="1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9" i="2"/>
  <c r="A45" i="2"/>
  <c r="A52" i="2"/>
  <c r="A48" i="2"/>
  <c r="A44" i="2"/>
  <c r="A4" i="2"/>
  <c r="A51" i="2"/>
  <c r="A47" i="2"/>
  <c r="A43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<sst xmlns="http://schemas.openxmlformats.org/spreadsheetml/2006/main" count="38" uniqueCount="32">
  <si>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</si>
  <si>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</si>
  <si>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</si>
  <si>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</si>
  <si>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</si>
  <si>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</si>
  <si>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</si>
  <si>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</si>
  <si>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</si>
  <si>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</si>
  <si>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</si>
  <si>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</si>
  <si>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</si>
  <si>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</si>
  <si>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</si>
  <si>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</si>
  <si>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</si>
  <si>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BO.4.1.1.1. Yer değiştirme hareketlerini artan kuvvet, hız ve çeviklikle yapar.</t>
  </si>
  <si>
    <t>BO.4.1.1.2. Oyunlarda dengeleme gerektiren hareketleri etkili kullanır</t>
  </si>
  <si>
    <t>BO.4.1.1.3. Oyunlarda nesne kontrolü gerektiren hareketleri etkili kullanır</t>
  </si>
  <si>
    <t>BO.4.1.1.4. Özgün, danslar yapar.</t>
  </si>
  <si>
    <t>BO.4.1.1.5. Kurallı takım oyunları oynar.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</si>
  <si>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</si>
  <si>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</si>
  <si>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</si>
  <si>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BO.4.1.3.1. Çeşitli stratejileri ve taktikleri kullanarak oyunlar tasarlar.</t>
  </si>
  <si>
    <t>BO.4.1.3.2. Çeşitli stratejileri ve taktikleri kullanarak tasarladığı oyunları arkadaşlarıyla oynar.</t>
  </si>
  <si>
    <t>BO.4.2.1.1. Okul dışında oyun ve fiziki etkinliklere düzenli olarak katılır.</t>
  </si>
  <si>
    <t>2022-2023 Eğitim Öğretim Yılı
1.Dönem 
4.Sınıf Beden Eğitimi ve Oyun 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</si>
  <si>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</si>
  <si>
    <t>www.mbsunu.com</t>
  </si>
  <si>
    <t xml:space="preserve"> BO.4.2.3.1. Bayram, kutlama ve törenlerde sorumluluk alır.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</si>
</sst>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9" fillId="0" borderId="25" xfId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zoomScale="90" zoomScaleNormal="90" workbookViewId="0">
      <selection activeCell="D15" sqref="D15:F15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3" t="s">
        <v>16</v>
      </c>
      <c r="C1" s="104"/>
      <c r="D1" s="104"/>
      <c r="E1" s="104"/>
      <c r="F1" s="105"/>
    </row>
    <row r="2" spans="2:6" ht="30.75" customHeight="1" x14ac:dyDescent="0.3">
      <c r="B2" s="109" t="s">
        <v>10</v>
      </c>
      <c r="C2" s="110"/>
      <c r="D2" s="22" t="s">
        <v>7</v>
      </c>
      <c r="E2" s="22" t="s">
        <v>8</v>
      </c>
      <c r="F2" s="13"/>
    </row>
    <row r="3" spans="2:6" ht="30" customHeight="1" x14ac:dyDescent="0.3">
      <c r="B3" s="108" t="s">
        <v>6</v>
      </c>
      <c r="C3" s="70" t="s">
        <v>4</v>
      </c>
      <c r="D3" s="71">
        <f>HLOOKUP(VERİLER!E68,VERİLER!$C$56:$AF$57,2,0)</f>
        <v>5</v>
      </c>
      <c r="E3" s="71">
        <f>HLOOKUP(VERİLER!E69,VERİLER!$C$56:$AF$57,2,0)</f>
        <v>4</v>
      </c>
      <c r="F3" s="114" t="s">
        <v>28</v>
      </c>
    </row>
    <row r="4" spans="2:6" ht="30" customHeight="1" x14ac:dyDescent="0.3">
      <c r="B4" s="108"/>
      <c r="C4" s="70" t="s">
        <v>5</v>
      </c>
      <c r="D4" s="72" t="str">
        <f>HLOOKUP(VERİLER!E68,VERİLER!$C$56:$AF$58,3,0)</f>
        <v>BO.4.1.1.2. Oyunlarda dengeleme gerektiren hareketleri etkili kullanır</v>
      </c>
      <c r="E4" s="72" t="str">
        <f>HLOOKUP(VERİLER!E69,VERİLER!$C$56:$AF$58,3,0)</f>
        <v>BO.4.1.2.2. Oynadığı oyunların içindeki hareket becerilerini tanımlar.</v>
      </c>
      <c r="F4" s="115"/>
    </row>
    <row r="5" spans="2:6" ht="19.95" customHeight="1" x14ac:dyDescent="0.3">
      <c r="B5" s="120"/>
      <c r="C5" s="121"/>
      <c r="D5" s="121"/>
      <c r="E5" s="122"/>
      <c r="F5" s="115"/>
    </row>
    <row r="6" spans="2:6" ht="30" customHeight="1" x14ac:dyDescent="0.3">
      <c r="B6" s="108" t="s">
        <v>9</v>
      </c>
      <c r="C6" s="70" t="s">
        <v>4</v>
      </c>
      <c r="D6" s="71">
        <f>HLOOKUP(VERİLER!K68,VERİLER!$C$56:$AF$57,2,0)</f>
        <v>1</v>
      </c>
      <c r="E6" s="71">
        <f>HLOOKUP(VERİLER!K69,VERİLER!$C$56:$AF$57,2,0)</f>
        <v>3</v>
      </c>
      <c r="F6" s="115"/>
    </row>
    <row r="7" spans="2:6" ht="30" customHeight="1" x14ac:dyDescent="0.3">
      <c r="B7" s="108"/>
      <c r="C7" s="70" t="s">
        <v>5</v>
      </c>
      <c r="D7" s="72" t="str">
        <f>HLOOKUP(VERİLER!K68,VERİLER!$C$56:$AF$58,3,0)</f>
        <v>BO.4.1.1.1. Yer değiştirme hareketlerini artan kuvvet, hız ve çeviklikle yapar.</v>
      </c>
      <c r="E7" s="72" t="str">
        <f>HLOOKUP(VERİLER!K69,VERİLER!$C$56:$AF$58,3,0)</f>
        <v>BO.4.1.1.3. Oyunlarda nesne kontrolü gerektiren hareketleri etkili kullanır</v>
      </c>
      <c r="F7" s="116"/>
    </row>
    <row r="8" spans="2:6" ht="19.95" customHeight="1" x14ac:dyDescent="0.3">
      <c r="B8" s="111"/>
      <c r="C8" s="112"/>
      <c r="D8" s="112"/>
      <c r="E8" s="112"/>
      <c r="F8" s="113"/>
    </row>
    <row r="9" spans="2:6" ht="30" customHeight="1" x14ac:dyDescent="0.3">
      <c r="B9" s="108" t="s">
        <v>12</v>
      </c>
      <c r="C9" s="70" t="s">
        <v>4</v>
      </c>
      <c r="D9" s="71">
        <f>IFERROR(LARGE(VERİLER!AG3:AG52,1),0)</f>
        <v>4.666666666666667</v>
      </c>
      <c r="E9" s="71">
        <f>IFERROR(LARGE(VERİLER!AG3:AG52,2),0)</f>
        <v>2</v>
      </c>
      <c r="F9" s="117" t="s">
        <v>29</v>
      </c>
    </row>
    <row r="10" spans="2:6" ht="30" customHeight="1" x14ac:dyDescent="0.3">
      <c r="B10" s="108"/>
      <c r="C10" s="70" t="s">
        <v>11</v>
      </c>
      <c r="D10" s="71" t="str">
        <f>HLOOKUP(VERİLER!S68,VERİLER!C63:AZ65,3,0)</f>
        <v>ALİ</v>
      </c>
      <c r="E10" s="71" t="str">
        <f>HLOOKUP(VERİLER!S69,VERİLER!C63:AZ65,3,0)</f>
        <v>VELİ</v>
      </c>
      <c r="F10" s="118"/>
    </row>
    <row r="11" spans="2:6" ht="19.95" customHeight="1" x14ac:dyDescent="0.3">
      <c r="B11" s="73"/>
      <c r="C11" s="74"/>
      <c r="D11" s="74"/>
      <c r="E11" s="74"/>
      <c r="F11" s="118"/>
    </row>
    <row r="12" spans="2:6" ht="30" customHeight="1" x14ac:dyDescent="0.3">
      <c r="B12" s="108" t="s">
        <v>13</v>
      </c>
      <c r="C12" s="70" t="s">
        <v>4</v>
      </c>
      <c r="D12" s="71">
        <f>IFERROR(SMALL(VERİLER!AG3:AG52,1),0)</f>
        <v>2</v>
      </c>
      <c r="E12" s="71">
        <f>IFERROR(SMALL(VERİLER!AG3:AG52,2),0)</f>
        <v>4.666666666666667</v>
      </c>
      <c r="F12" s="118"/>
    </row>
    <row r="13" spans="2:6" ht="30" customHeight="1" x14ac:dyDescent="0.3">
      <c r="B13" s="108"/>
      <c r="C13" s="70" t="s">
        <v>11</v>
      </c>
      <c r="D13" s="71" t="str">
        <f>HLOOKUP(VERİLER!Y68,VERİLER!C63:AZ65,3,0)</f>
        <v>VELİ</v>
      </c>
      <c r="E13" s="71" t="str">
        <f>HLOOKUP(VERİLER!Y69,VERİLER!C63:AZ65,3,0)</f>
        <v>ALİ</v>
      </c>
      <c r="F13" s="119"/>
    </row>
    <row r="14" spans="2:6" ht="19.95" customHeight="1" x14ac:dyDescent="0.3">
      <c r="B14" s="111"/>
      <c r="C14" s="112"/>
      <c r="D14" s="112"/>
      <c r="E14" s="112"/>
      <c r="F14" s="113"/>
    </row>
    <row r="15" spans="2:6" ht="30" customHeight="1" thickBot="1" x14ac:dyDescent="0.35">
      <c r="B15" s="75" t="s">
        <v>15</v>
      </c>
      <c r="C15" s="76">
        <f>+VERİLER!AG53</f>
        <v>3.3333333333333335</v>
      </c>
      <c r="D15" s="127" t="s">
        <v>30</v>
      </c>
      <c r="E15" s="106"/>
      <c r="F15" s="107"/>
    </row>
    <row r="16" spans="2:6" ht="19.2" thickTop="1" x14ac:dyDescent="0.3"/>
  </sheetData>
  <sheetProtection algorithmName="SHA-512" hashValue="ASojgn4W5pH5lftzUK4RtF73H8WO6KSvzWfi/6wz//nFSDmnSd+WSwjR7gz2+FLhcxfTecChyfbNaRbqmcBDOA==" saltValue="tKvjva/Ild1GAZCCN1d5Xg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2" zoomScale="90" zoomScaleNormal="90" workbookViewId="0">
      <selection activeCell="B5" sqref="B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1</v>
      </c>
      <c r="D1" s="10">
        <f t="shared" ref="D1:AD1" si="0">+D53</f>
        <v>5</v>
      </c>
      <c r="E1" s="10">
        <f t="shared" si="0"/>
        <v>3</v>
      </c>
      <c r="F1" s="10">
        <f t="shared" si="0"/>
        <v>3.5</v>
      </c>
      <c r="G1" s="10">
        <f t="shared" si="0"/>
        <v>3</v>
      </c>
      <c r="H1" s="10">
        <f t="shared" si="0"/>
        <v>3.5</v>
      </c>
      <c r="I1" s="10">
        <f t="shared" si="0"/>
        <v>3.5</v>
      </c>
      <c r="J1" s="10">
        <f t="shared" si="0"/>
        <v>4</v>
      </c>
      <c r="K1" s="10">
        <f t="shared" si="0"/>
        <v>3</v>
      </c>
      <c r="L1" s="10">
        <f t="shared" si="0"/>
        <v>3.5</v>
      </c>
      <c r="M1" s="10">
        <f t="shared" si="0"/>
        <v>3.5</v>
      </c>
      <c r="N1" s="10">
        <f t="shared" si="0"/>
        <v>3.5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89" t="s">
        <v>17</v>
      </c>
      <c r="D2" s="90" t="s">
        <v>18</v>
      </c>
      <c r="E2" s="91" t="s">
        <v>19</v>
      </c>
      <c r="F2" s="91" t="s">
        <v>31</v>
      </c>
      <c r="G2" s="90" t="s">
        <v>20</v>
      </c>
      <c r="H2" s="91" t="s">
        <v>21</v>
      </c>
      <c r="I2" s="91" t="s">
        <v>22</v>
      </c>
      <c r="J2" s="91" t="s">
        <v>23</v>
      </c>
      <c r="K2" s="91" t="s">
        <v>24</v>
      </c>
      <c r="L2" s="91" t="s">
        <v>25</v>
      </c>
      <c r="M2" s="91" t="s">
        <v>26</v>
      </c>
      <c r="N2" s="91" t="s">
        <v>27</v>
      </c>
      <c r="O2" s="92"/>
      <c r="P2" s="93"/>
      <c r="Q2" s="91"/>
      <c r="R2" s="91"/>
      <c r="S2" s="91"/>
      <c r="T2" s="91"/>
      <c r="U2" s="91"/>
      <c r="V2" s="91"/>
      <c r="W2" s="93"/>
      <c r="X2" s="91"/>
      <c r="Y2" s="91"/>
      <c r="Z2" s="91"/>
      <c r="AA2" s="91"/>
      <c r="AB2" s="91"/>
      <c r="AC2" s="91"/>
      <c r="AD2" s="94"/>
      <c r="AE2" s="94"/>
      <c r="AF2" s="63"/>
      <c r="AG2" s="12" t="s">
        <v>2</v>
      </c>
      <c r="AH2" s="11" t="s">
        <v>3</v>
      </c>
    </row>
    <row r="3" spans="1:38" ht="13.95" customHeight="1" x14ac:dyDescent="0.3">
      <c r="A3" s="16">
        <f>+AG3</f>
        <v>4.666666666666667</v>
      </c>
      <c r="B3" s="77" t="s">
        <v>0</v>
      </c>
      <c r="C3" s="78">
        <v>1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/>
      <c r="AG3" s="64">
        <f t="shared" ref="AG3:AG49" si="1">IFERROR(AVERAGE(C3:AF3)," ")</f>
        <v>4.666666666666667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</v>
      </c>
      <c r="B4" s="80" t="s">
        <v>1</v>
      </c>
      <c r="C4" s="81">
        <v>1</v>
      </c>
      <c r="D4" s="82">
        <v>5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8"/>
      <c r="AG4" s="64">
        <f t="shared" si="1"/>
        <v>2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/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8"/>
      <c r="AG5" s="64" t="str">
        <f t="shared" si="1"/>
        <v xml:space="preserve"> </v>
      </c>
      <c r="AH5" s="65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/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  <c r="AG6" s="64" t="str">
        <f t="shared" si="1"/>
        <v xml:space="preserve"> </v>
      </c>
      <c r="AH6" s="65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/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8"/>
      <c r="AG7" s="64" t="str">
        <f t="shared" si="1"/>
        <v xml:space="preserve"> </v>
      </c>
      <c r="AH7" s="65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/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8"/>
      <c r="AG8" s="64" t="str">
        <f t="shared" si="1"/>
        <v xml:space="preserve"> </v>
      </c>
      <c r="AH8" s="65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/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8"/>
      <c r="AG9" s="64" t="str">
        <f t="shared" si="1"/>
        <v xml:space="preserve"> </v>
      </c>
      <c r="AH9" s="65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/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8"/>
      <c r="AG10" s="64" t="str">
        <f t="shared" si="1"/>
        <v xml:space="preserve"> </v>
      </c>
      <c r="AH10" s="65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/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8"/>
      <c r="AG11" s="64" t="str">
        <f t="shared" si="1"/>
        <v xml:space="preserve"> </v>
      </c>
      <c r="AH11" s="65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/>
      <c r="B12" s="83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8"/>
      <c r="AG12" s="64" t="str">
        <f t="shared" si="1"/>
        <v xml:space="preserve"> </v>
      </c>
      <c r="AH12" s="65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/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8"/>
      <c r="AG13" s="64" t="str">
        <f t="shared" si="1"/>
        <v xml:space="preserve"> </v>
      </c>
      <c r="AH13" s="65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/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8"/>
      <c r="AG14" s="64" t="str">
        <f t="shared" si="1"/>
        <v xml:space="preserve"> </v>
      </c>
      <c r="AH14" s="65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/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8"/>
      <c r="AG15" s="64" t="str">
        <f t="shared" si="1"/>
        <v xml:space="preserve"> </v>
      </c>
      <c r="AH15" s="65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8"/>
      <c r="AG16" s="64" t="str">
        <f t="shared" si="1"/>
        <v xml:space="preserve"> </v>
      </c>
      <c r="AH16" s="65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/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8"/>
      <c r="AG17" s="64" t="str">
        <f t="shared" si="1"/>
        <v xml:space="preserve"> </v>
      </c>
      <c r="AH17" s="65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/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/>
      <c r="AG18" s="64" t="str">
        <f t="shared" si="1"/>
        <v xml:space="preserve"> </v>
      </c>
      <c r="AH18" s="65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/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8"/>
      <c r="AG19" s="64" t="str">
        <f t="shared" si="1"/>
        <v xml:space="preserve"> </v>
      </c>
      <c r="AH19" s="65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/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8"/>
      <c r="AG20" s="64" t="str">
        <f>IFERROR(AVERAGE(C20:AF20)," ")</f>
        <v xml:space="preserve"> </v>
      </c>
      <c r="AH20" s="65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/>
      <c r="B21" s="83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8"/>
      <c r="AG21" s="64" t="str">
        <f t="shared" si="1"/>
        <v xml:space="preserve"> </v>
      </c>
      <c r="AH21" s="65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/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8"/>
      <c r="AG22" s="64" t="str">
        <f t="shared" si="1"/>
        <v xml:space="preserve"> </v>
      </c>
      <c r="AH22" s="65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/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8"/>
      <c r="AG23" s="64" t="str">
        <f t="shared" si="1"/>
        <v xml:space="preserve"> </v>
      </c>
      <c r="AH23" s="65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/>
      <c r="B24" s="8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8"/>
      <c r="AG24" s="64" t="str">
        <f t="shared" si="1"/>
        <v xml:space="preserve"> </v>
      </c>
      <c r="AH24" s="65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/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8"/>
      <c r="AG25" s="64" t="str">
        <f t="shared" si="1"/>
        <v xml:space="preserve"> </v>
      </c>
      <c r="AH25" s="65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/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64" t="str">
        <f t="shared" si="1"/>
        <v xml:space="preserve"> </v>
      </c>
      <c r="AH26" s="65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/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8"/>
      <c r="AG27" s="64" t="str">
        <f t="shared" si="1"/>
        <v xml:space="preserve"> </v>
      </c>
      <c r="AH27" s="65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/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64" t="str">
        <f t="shared" si="1"/>
        <v xml:space="preserve"> </v>
      </c>
      <c r="AH28" s="65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/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8"/>
      <c r="AG29" s="64" t="str">
        <f t="shared" si="1"/>
        <v xml:space="preserve"> </v>
      </c>
      <c r="AH29" s="65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/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8"/>
      <c r="AG30" s="64" t="str">
        <f t="shared" si="1"/>
        <v xml:space="preserve"> </v>
      </c>
      <c r="AH30" s="65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/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8"/>
      <c r="AG31" s="64" t="str">
        <f t="shared" si="1"/>
        <v xml:space="preserve"> </v>
      </c>
      <c r="AH31" s="65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/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8"/>
      <c r="AG32" s="64" t="str">
        <f t="shared" si="1"/>
        <v xml:space="preserve"> </v>
      </c>
      <c r="AH32" s="65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/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64" t="str">
        <f t="shared" si="1"/>
        <v xml:space="preserve"> </v>
      </c>
      <c r="AH33" s="65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/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8"/>
      <c r="AG34" s="64" t="str">
        <f t="shared" si="1"/>
        <v xml:space="preserve"> </v>
      </c>
      <c r="AH34" s="65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/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8"/>
      <c r="AG35" s="64" t="str">
        <f t="shared" si="1"/>
        <v xml:space="preserve"> </v>
      </c>
      <c r="AH35" s="65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/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8"/>
      <c r="AG36" s="64" t="str">
        <f t="shared" si="1"/>
        <v xml:space="preserve"> </v>
      </c>
      <c r="AH36" s="65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/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8"/>
      <c r="AG37" s="64" t="str">
        <f t="shared" si="1"/>
        <v xml:space="preserve"> </v>
      </c>
      <c r="AH37" s="65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/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  <c r="AG38" s="64" t="str">
        <f t="shared" si="1"/>
        <v xml:space="preserve"> </v>
      </c>
      <c r="AH38" s="65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8"/>
      <c r="AG39" s="64" t="str">
        <f t="shared" si="1"/>
        <v xml:space="preserve"> </v>
      </c>
      <c r="AH39" s="65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/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8"/>
      <c r="AG40" s="64" t="str">
        <f t="shared" si="1"/>
        <v xml:space="preserve"> </v>
      </c>
      <c r="AH40" s="65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/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8"/>
      <c r="AG41" s="64" t="str">
        <f t="shared" si="1"/>
        <v xml:space="preserve"> </v>
      </c>
      <c r="AH41" s="65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/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8"/>
      <c r="AG42" s="64" t="str">
        <f t="shared" si="1"/>
        <v xml:space="preserve"> </v>
      </c>
      <c r="AH42" s="65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8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100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100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100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100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100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100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100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100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2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7">
        <f>IFERROR(AVERAGE(C3:C52),0)</f>
        <v>1</v>
      </c>
      <c r="D53" s="67">
        <f t="shared" ref="D53:O53" si="5">IFERROR(AVERAGE(D3:D52),0)</f>
        <v>5</v>
      </c>
      <c r="E53" s="67">
        <f t="shared" si="5"/>
        <v>3</v>
      </c>
      <c r="F53" s="67">
        <f t="shared" si="5"/>
        <v>3.5</v>
      </c>
      <c r="G53" s="67">
        <f t="shared" si="5"/>
        <v>3</v>
      </c>
      <c r="H53" s="67">
        <f t="shared" si="5"/>
        <v>3.5</v>
      </c>
      <c r="I53" s="67">
        <f t="shared" si="5"/>
        <v>3.5</v>
      </c>
      <c r="J53" s="67">
        <f t="shared" si="5"/>
        <v>4</v>
      </c>
      <c r="K53" s="67">
        <f t="shared" si="5"/>
        <v>3</v>
      </c>
      <c r="L53" s="67">
        <f t="shared" si="5"/>
        <v>3.5</v>
      </c>
      <c r="M53" s="67">
        <f t="shared" si="5"/>
        <v>3.5</v>
      </c>
      <c r="N53" s="67">
        <f t="shared" si="5"/>
        <v>3.5</v>
      </c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23">
        <f>IFERROR(AVERAGE(AG3:AG52),0)</f>
        <v>3.3333333333333335</v>
      </c>
      <c r="AH53" s="125"/>
    </row>
    <row r="54" spans="1:52" ht="75" customHeight="1" thickBot="1" x14ac:dyDescent="0.35">
      <c r="A54" s="14"/>
      <c r="B54" s="19" t="s">
        <v>14</v>
      </c>
      <c r="C54" s="69" t="str">
        <f>IF(AND(C53&gt;=1.5,C53&lt;=5),"ÖĞRETİLDİ",IF(AND(C53&lt;=1.49,C53&gt;0),"ÖĞRETİLEMEDİ",IF(C53=0," ")))</f>
        <v>ÖĞRETİLEMEDİ</v>
      </c>
      <c r="D54" s="69" t="str">
        <f t="shared" ref="D54:O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24"/>
      <c r="AH54" s="126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1</v>
      </c>
      <c r="D57" s="28">
        <f t="shared" ref="D57:AE57" si="7">D53</f>
        <v>5</v>
      </c>
      <c r="E57" s="28">
        <f t="shared" si="7"/>
        <v>3</v>
      </c>
      <c r="F57" s="28">
        <f t="shared" si="7"/>
        <v>3.5</v>
      </c>
      <c r="G57" s="28">
        <f t="shared" si="7"/>
        <v>3</v>
      </c>
      <c r="H57" s="28">
        <f t="shared" si="7"/>
        <v>3.5</v>
      </c>
      <c r="I57" s="29">
        <f t="shared" si="7"/>
        <v>3.5</v>
      </c>
      <c r="J57" s="29">
        <f t="shared" si="7"/>
        <v>4</v>
      </c>
      <c r="K57" s="29">
        <f t="shared" si="7"/>
        <v>3</v>
      </c>
      <c r="L57" s="29">
        <f t="shared" si="7"/>
        <v>3.5</v>
      </c>
      <c r="M57" s="29">
        <f t="shared" si="7"/>
        <v>3.5</v>
      </c>
      <c r="N57" s="29">
        <f t="shared" si="7"/>
        <v>3.5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BO.4.1.1.1. Yer değiştirme hareketlerini artan kuvvet, hız ve çeviklikle yapar.</v>
      </c>
      <c r="D58" s="34" t="str">
        <f t="shared" ref="D58:AE58" si="8">D2</f>
        <v>BO.4.1.1.2. Oyunlarda dengeleme gerektiren hareketleri etkili kullanır</v>
      </c>
      <c r="E58" s="34" t="str">
        <f t="shared" si="8"/>
        <v>BO.4.1.1.3. Oyunlarda nesne kontrolü gerektiren hareketleri etkili kullanır</v>
      </c>
      <c r="F58" s="34" t="str">
        <f t="shared" si="8"/>
        <v xml:space="preserve"> BO.4.2.3.1. Bayram, kutlama ve törenlerde sorumluluk alır.</v>
      </c>
      <c r="G58" s="34" t="str">
        <f t="shared" si="8"/>
        <v>BO.4.1.1.4. Özgün, danslar yapar.</v>
      </c>
      <c r="H58" s="34" t="str">
        <f t="shared" si="8"/>
        <v>BO.4.1.1.5. Kurallı takım oyunları oynar.</v>
      </c>
      <c r="I58" s="34" t="str">
        <f t="shared" si="8"/>
        <v>BO.4.1.2.1. Hareket becerileri ile ilgili kavramları yerinde kullanır.</v>
      </c>
      <c r="J58" s="34" t="str">
        <f t="shared" si="8"/>
        <v>BO.4.1.2.2. Oynadığı oyunların içindeki hareket becerilerini tanımlar.</v>
      </c>
      <c r="K58" s="34" t="str">
        <f t="shared" si="8"/>
        <v>BO.4.1.2.3. Oyun ve fiziki etkinliklerde kendisinin ve arkadaşlarının performanslarını değerlendirir.</v>
      </c>
      <c r="L58" s="34" t="str">
        <f t="shared" si="8"/>
        <v>BO.4.1.3.1. Çeşitli stratejileri ve taktikleri kullanarak oyunlar tasarlar.</v>
      </c>
      <c r="M58" s="34" t="str">
        <f t="shared" si="8"/>
        <v>BO.4.1.3.2. Çeşitli stratejileri ve taktikleri kullanarak tasarladığı oyunları arkadaşlarıyla oynar.</v>
      </c>
      <c r="N58" s="34" t="str">
        <f t="shared" si="8"/>
        <v>BO.4.2.1.1. Okul dışında oyun ve fiziki etkinliklere düzenli olarak katılır.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4.666666666666667</v>
      </c>
      <c r="D60" s="38">
        <f>+$AG$4</f>
        <v>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4.666666666666667</v>
      </c>
      <c r="D64" s="46">
        <f>AG4</f>
        <v>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5</v>
      </c>
      <c r="D68" s="51">
        <f>MATCH(C68,$C$53:$AF$53,0)</f>
        <v>2</v>
      </c>
      <c r="E68" s="52">
        <f>D68</f>
        <v>2</v>
      </c>
      <c r="F68" s="51" t="e">
        <f ca="1">HLOOKUP(C68,OFFSET(C53,0,G68,4,30-G68),4,0)</f>
        <v>#N/A</v>
      </c>
      <c r="G68" s="53">
        <f>MATCH(C68,C53:AF53,0)</f>
        <v>2</v>
      </c>
      <c r="H68" s="32"/>
      <c r="I68" s="54">
        <f>SMALL($C$53:$AF$53,1)</f>
        <v>1</v>
      </c>
      <c r="J68" s="51">
        <f>MATCH(I68,$C$53:$AF$53,0)</f>
        <v>1</v>
      </c>
      <c r="K68" s="52">
        <f>J68</f>
        <v>1</v>
      </c>
      <c r="L68" s="51" t="e">
        <f ca="1">HLOOKUP(I68,OFFSET(C53,0,M68,4,30-M68),4,0)</f>
        <v>#N/A</v>
      </c>
      <c r="M68" s="53">
        <f>MATCH(I68,C53:AF53,0)</f>
        <v>1</v>
      </c>
      <c r="N68" s="32"/>
      <c r="O68" s="32"/>
      <c r="P68" s="32"/>
      <c r="Q68" s="50">
        <f>LARGE($AG$3:$AG$52,1)</f>
        <v>4.666666666666667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9">MATCH(C69,$C$53:$AF$53,0)</f>
        <v>8</v>
      </c>
      <c r="E69" s="56">
        <f>IF(D68=D69,F68,D69)</f>
        <v>8</v>
      </c>
      <c r="F69" s="55" t="e">
        <f ca="1">HLOOKUP(C69,OFFSET(C53,0,G69,4,30-G69),4,0)</f>
        <v>#N/A</v>
      </c>
      <c r="G69" s="43">
        <f>MATCH(C69,C53:AF53,0)</f>
        <v>8</v>
      </c>
      <c r="H69" s="32"/>
      <c r="I69" s="57">
        <f>SMALL($C$53:$AF$53,2)</f>
        <v>3</v>
      </c>
      <c r="J69" s="55">
        <f t="shared" ref="J69:J70" si="10">MATCH(I69,$C$53:$AF$53,0)</f>
        <v>3</v>
      </c>
      <c r="K69" s="56">
        <f>IF(J68=J69,L68,J69)</f>
        <v>3</v>
      </c>
      <c r="L69" s="55">
        <f ca="1">HLOOKUP(I69,OFFSET(C53,0,M69,4,30-M69),4,0)</f>
        <v>5</v>
      </c>
      <c r="M69" s="43">
        <f>MATCH(I69,C53:AF53,0)</f>
        <v>3</v>
      </c>
      <c r="N69" s="32"/>
      <c r="O69" s="32"/>
      <c r="P69" s="32"/>
      <c r="Q69" s="27">
        <f>LARGE($AG$3:$AG$52,2)</f>
        <v>2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4.666666666666667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3.5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6</v>
      </c>
      <c r="G70" s="49">
        <f>MATCH(C70,C53:AF53,0)</f>
        <v>4</v>
      </c>
      <c r="H70" s="32"/>
      <c r="I70" s="61">
        <f>SMALL($C$53:$AF$53,3)</f>
        <v>3</v>
      </c>
      <c r="J70" s="59">
        <f t="shared" si="10"/>
        <v>3</v>
      </c>
      <c r="K70" s="60">
        <f ca="1">IF(J69=J70,L69,J70)</f>
        <v>5</v>
      </c>
      <c r="L70" s="59">
        <f ca="1">HLOOKUP(I70,OFFSET(C53,0,M70,4,30-M70),4,0)</f>
        <v>5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5AFiPCxfeteglTXiVQE2BJzN5LfEmdsEmQzIG19Vjo1uFmSjOm5paJSWuwn+nwFB9Mp0uXHx5EzPFq3fviPgIQ==" saltValue="a7IvwB3yXKTVRgsmgli+C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2023-01-04T11:35:57Z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