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 activeTab="1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H38" i="2"/>
  <c r="AH34" i="2"/>
  <c r="AH30" i="2"/>
  <c r="AH26" i="2"/>
  <c r="AH22" i="2"/>
  <c r="AH18" i="2"/>
  <c r="AH14" i="2"/>
  <c r="AH10" i="2"/>
  <c r="AH6" i="2"/>
  <c r="AH49" i="2"/>
  <c r="A49" i="2"/>
  <c r="AH45" i="2"/>
  <c r="A45" i="2"/>
  <c r="AH41" i="2"/>
  <c r="AH37" i="2"/>
  <c r="AH33" i="2"/>
  <c r="AH29" i="2"/>
  <c r="AH25" i="2"/>
  <c r="AH21" i="2"/>
  <c r="AH17" i="2"/>
  <c r="AH13" i="2"/>
  <c r="AH9" i="2"/>
  <c r="AH5" i="2"/>
  <c r="AH52" i="2"/>
  <c r="A52" i="2"/>
  <c r="AH48" i="2"/>
  <c r="A48" i="2"/>
  <c r="AH44" i="2"/>
  <c r="A44" i="2"/>
  <c r="AH40" i="2"/>
  <c r="AH36" i="2"/>
  <c r="AH32" i="2"/>
  <c r="AH28" i="2"/>
  <c r="AH24" i="2"/>
  <c r="AH20" i="2"/>
  <c r="AH16" i="2"/>
  <c r="AH12" i="2"/>
  <c r="AH8" i="2"/>
  <c r="AH4" i="2"/>
  <c r="A4" i="2"/>
  <c r="AH51" i="2"/>
  <c r="A51" i="2"/>
  <c r="AH47" i="2"/>
  <c r="A47" i="2"/>
  <c r="AH43" i="2"/>
  <c r="A43" i="2"/>
  <c r="AH39" i="2"/>
  <c r="AH35" i="2"/>
  <c r="AH31" i="2"/>
  <c r="AH27" i="2"/>
  <c r="AH23" i="2"/>
  <c r="AH19" i="2"/>
  <c r="AH15" i="2"/>
  <c r="AH11" i="2"/>
  <c r="AH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<sst xmlns="http://schemas.openxmlformats.org/spreadsheetml/2006/main" count="42" uniqueCount="36">
  <si>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</si>
  <si>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</si>
  <si>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</si>
  <si>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</si>
  <si>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</si>
  <si>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</si>
  <si>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</si>
  <si>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</si>
  <si>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</si>
  <si>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</si>
  <si>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</si>
  <si>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</si>
  <si>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</si>
  <si>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</si>
  <si>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</si>
  <si>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</si>
  <si>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</si>
  <si>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</si>
  <si>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Tema 1 
Dinleme-İzleme Kazanımları</t>
  </si>
  <si>
    <t>Tema 1 
Konuşma Kazanımları</t>
  </si>
  <si>
    <t>Tema 1 
Okuma Kazanımları</t>
  </si>
  <si>
    <t>Tema 1 
Yazma Kazanımları</t>
  </si>
  <si>
    <t>Tema 2 
Dinleme-İzleme Kazanımları</t>
  </si>
  <si>
    <t>Tema 2
Konuşma Kazanımları</t>
  </si>
  <si>
    <t>Tema 2
Okuma Kazanımları</t>
  </si>
  <si>
    <t>Tema 2
Yazma Kazanımları</t>
  </si>
  <si>
    <t>Tema 3
Dinleme-İzleme Kazanımları</t>
  </si>
  <si>
    <t>Tema 3
Konuşma Kazanımları</t>
  </si>
  <si>
    <t>Tema 3
Okuma Kazanımları</t>
  </si>
  <si>
    <t>Tema 3
Yazma Kazanımları</t>
  </si>
  <si>
    <t>Tema 4
Dinleme-İzleme Kazanımları</t>
  </si>
  <si>
    <t>Tema 4
Konuşma Kazanımları</t>
  </si>
  <si>
    <t>Tema 4
Okuma Kazanımları</t>
  </si>
  <si>
    <t>Tema 4
Yazma Kazanımları</t>
  </si>
  <si>
    <t>2022-2023 Eğitim Öğretim Yılı
1.Dönem 
1.Sınıf Türkçe
Kazanım Değerlendirme Ölçeği</t>
  </si>
  <si>
    <t>www.mbsunu.com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</si>
</sst>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2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9" fillId="0" borderId="22" xfId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3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2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5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6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7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8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2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3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3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32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33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5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8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4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4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2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5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8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5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5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52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5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workbookViewId="0">
      <selection activeCell="B16" sqref="B16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9" t="s">
        <v>16</v>
      </c>
      <c r="C1" s="100"/>
      <c r="D1" s="100"/>
      <c r="E1" s="100"/>
      <c r="F1" s="101"/>
    </row>
    <row r="2" spans="2:6" ht="30.75" customHeight="1" x14ac:dyDescent="0.3">
      <c r="B2" s="105" t="s">
        <v>10</v>
      </c>
      <c r="C2" s="106"/>
      <c r="D2" s="22" t="s">
        <v>7</v>
      </c>
      <c r="E2" s="22" t="s">
        <v>8</v>
      </c>
      <c r="F2" s="13"/>
    </row>
    <row r="3" spans="2:6" ht="30" customHeight="1" x14ac:dyDescent="0.3">
      <c r="B3" s="104" t="s">
        <v>6</v>
      </c>
      <c r="C3" s="63" t="s">
        <v>4</v>
      </c>
      <c r="D3" s="64">
        <f>HLOOKUP(VERİLER!E68,VERİLER!$C$56:$AF$57,2,0)</f>
        <v>2.5</v>
      </c>
      <c r="E3" s="64">
        <f>HLOOKUP(VERİLER!E69,VERİLER!$C$56:$AF$57,2,0)</f>
        <v>2</v>
      </c>
      <c r="F3" s="110" t="s">
        <v>34</v>
      </c>
    </row>
    <row r="4" spans="2:6" ht="30" customHeight="1" x14ac:dyDescent="0.3">
      <c r="B4" s="104"/>
      <c r="C4" s="63" t="s">
        <v>5</v>
      </c>
      <c r="D4" s="65" t="str">
        <f>HLOOKUP(VERİLER!E68,VERİLER!$C$56:$AF$58,3,0)</f>
        <v>Tema 4
Yazma Kazanımları</v>
      </c>
      <c r="E4" s="65" t="str">
        <f>HLOOKUP(VERİLER!E69,VERİLER!$C$56:$AF$58,3,0)</f>
        <v>Tema 1 
Dinleme-İzleme Kazanımları</v>
      </c>
      <c r="F4" s="111"/>
    </row>
    <row r="5" spans="2:6" ht="19.95" customHeight="1" x14ac:dyDescent="0.3">
      <c r="B5" s="116"/>
      <c r="C5" s="117"/>
      <c r="D5" s="117"/>
      <c r="E5" s="118"/>
      <c r="F5" s="111"/>
    </row>
    <row r="6" spans="2:6" ht="30" customHeight="1" x14ac:dyDescent="0.3">
      <c r="B6" s="104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11"/>
    </row>
    <row r="7" spans="2:6" ht="30" customHeight="1" x14ac:dyDescent="0.3">
      <c r="B7" s="104"/>
      <c r="C7" s="63" t="s">
        <v>5</v>
      </c>
      <c r="D7" s="65" t="str">
        <f>HLOOKUP(VERİLER!K68,VERİLER!$C$56:$AF$58,3,0)</f>
        <v>Tema 1 
Okuma Kazanımları</v>
      </c>
      <c r="E7" s="65" t="str">
        <f ca="1">HLOOKUP(VERİLER!K69,VERİLER!$C$56:$AF$58,3,0)</f>
        <v>Tema 3
Dinleme-İzleme Kazanımları</v>
      </c>
      <c r="F7" s="112"/>
    </row>
    <row r="8" spans="2:6" ht="19.95" customHeight="1" x14ac:dyDescent="0.3">
      <c r="B8" s="107"/>
      <c r="C8" s="108"/>
      <c r="D8" s="108"/>
      <c r="E8" s="108"/>
      <c r="F8" s="109"/>
    </row>
    <row r="9" spans="2:6" ht="30" customHeight="1" x14ac:dyDescent="0.3">
      <c r="B9" s="104" t="s">
        <v>12</v>
      </c>
      <c r="C9" s="63" t="s">
        <v>4</v>
      </c>
      <c r="D9" s="64">
        <f>IFERROR(LARGE(VERİLER!AG3:AG52,1),0)</f>
        <v>1.9375</v>
      </c>
      <c r="E9" s="64">
        <f>IFERROR(LARGE(VERİLER!AG3:AG52,2),0)</f>
        <v>1.375</v>
      </c>
      <c r="F9" s="113" t="s">
        <v>17</v>
      </c>
    </row>
    <row r="10" spans="2:6" ht="30" customHeight="1" x14ac:dyDescent="0.3">
      <c r="B10" s="104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4"/>
    </row>
    <row r="11" spans="2:6" ht="19.95" customHeight="1" x14ac:dyDescent="0.3">
      <c r="B11" s="66"/>
      <c r="C11" s="67"/>
      <c r="D11" s="67"/>
      <c r="E11" s="67"/>
      <c r="F11" s="114"/>
    </row>
    <row r="12" spans="2:6" ht="30" customHeight="1" x14ac:dyDescent="0.3">
      <c r="B12" s="104" t="s">
        <v>13</v>
      </c>
      <c r="C12" s="63" t="s">
        <v>4</v>
      </c>
      <c r="D12" s="64">
        <f>IFERROR(SMALL(VERİLER!AG3:AG52,1),0)</f>
        <v>1.375</v>
      </c>
      <c r="E12" s="64">
        <f>IFERROR(SMALL(VERİLER!AG3:AG52,2),0)</f>
        <v>1.9375</v>
      </c>
      <c r="F12" s="114"/>
    </row>
    <row r="13" spans="2:6" ht="30" customHeight="1" x14ac:dyDescent="0.3">
      <c r="B13" s="104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5"/>
    </row>
    <row r="14" spans="2:6" ht="19.95" customHeight="1" x14ac:dyDescent="0.3">
      <c r="B14" s="107"/>
      <c r="C14" s="108"/>
      <c r="D14" s="108"/>
      <c r="E14" s="108"/>
      <c r="F14" s="109"/>
    </row>
    <row r="15" spans="2:6" ht="30" customHeight="1" thickBot="1" x14ac:dyDescent="0.35">
      <c r="B15" s="68" t="s">
        <v>15</v>
      </c>
      <c r="C15" s="69">
        <f>+VERİLER!AG53</f>
        <v>1.65625</v>
      </c>
      <c r="D15" s="123" t="s">
        <v>35</v>
      </c>
      <c r="E15" s="102"/>
      <c r="F15" s="103"/>
    </row>
    <row r="16" spans="2:6" ht="19.2" thickTop="1" x14ac:dyDescent="0.3"/>
  </sheetData>
  <sheetProtection algorithmName="SHA-512" hashValue="PQ7ocBJ1PqxUlOlI3gaXBJ8BtwS7xnjoiGY9PDvL5C5tS85Tyb2cwzlml5jBswvppj9wk31vRBnsMyRHcCfMPQ==" saltValue="F9gzLHw4ysJDlA3Z9aVgV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abSelected="1" topLeftCell="B2" zoomScale="80" zoomScaleNormal="80" workbookViewId="0">
      <selection activeCell="S6" sqref="S6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18</v>
      </c>
      <c r="D2" s="93" t="s">
        <v>19</v>
      </c>
      <c r="E2" s="94" t="s">
        <v>20</v>
      </c>
      <c r="F2" s="92" t="s">
        <v>21</v>
      </c>
      <c r="G2" s="92" t="s">
        <v>22</v>
      </c>
      <c r="H2" s="93" t="s">
        <v>23</v>
      </c>
      <c r="I2" s="94" t="s">
        <v>24</v>
      </c>
      <c r="J2" s="92" t="s">
        <v>25</v>
      </c>
      <c r="K2" s="92" t="s">
        <v>26</v>
      </c>
      <c r="L2" s="93" t="s">
        <v>27</v>
      </c>
      <c r="M2" s="94" t="s">
        <v>28</v>
      </c>
      <c r="N2" s="92" t="s">
        <v>29</v>
      </c>
      <c r="O2" s="92" t="s">
        <v>30</v>
      </c>
      <c r="P2" s="93" t="s">
        <v>31</v>
      </c>
      <c r="Q2" s="94" t="s">
        <v>32</v>
      </c>
      <c r="R2" s="92" t="s">
        <v>33</v>
      </c>
      <c r="S2" s="124"/>
      <c r="T2" s="124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1.375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88">
        <f t="shared" ref="AG3:AG49" si="1">IFERROR(AVERAGE(C3:AF3)," ")</f>
        <v>1.375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1.9375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88">
        <f t="shared" si="1"/>
        <v>1.9375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/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/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T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>
        <f t="shared" si="5"/>
        <v>1.5</v>
      </c>
      <c r="O53" s="72">
        <f t="shared" si="5"/>
        <v>2</v>
      </c>
      <c r="P53" s="72">
        <f t="shared" si="5"/>
        <v>1</v>
      </c>
      <c r="Q53" s="72">
        <f t="shared" si="5"/>
        <v>1.5</v>
      </c>
      <c r="R53" s="72">
        <f t="shared" si="5"/>
        <v>2.5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9">
        <f>IFERROR(AVERAGE(AG3:AG52),0)</f>
        <v>1.65625</v>
      </c>
      <c r="AH53" s="121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T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 t="str">
        <f t="shared" si="6"/>
        <v>ÖĞRETİLEMEDİ</v>
      </c>
      <c r="O54" s="74" t="str">
        <f t="shared" si="6"/>
        <v>ÖĞRETİLDİ</v>
      </c>
      <c r="P54" s="74" t="str">
        <f t="shared" si="6"/>
        <v>ÖĞRETİLEMEDİ</v>
      </c>
      <c r="Q54" s="74" t="str">
        <f t="shared" si="6"/>
        <v>ÖĞRETİLEMEDİ</v>
      </c>
      <c r="R54" s="74" t="str">
        <f t="shared" si="6"/>
        <v>ÖĞRETİLDİ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20"/>
      <c r="AH54" s="12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Tema 1 
Dinleme-İzleme Kazanımları</v>
      </c>
      <c r="D58" s="34" t="str">
        <f t="shared" ref="D58:AF58" si="8">D2</f>
        <v>Tema 1 
Konuşma Kazanımları</v>
      </c>
      <c r="E58" s="34" t="str">
        <f t="shared" si="8"/>
        <v>Tema 1 
Okuma Kazanımları</v>
      </c>
      <c r="F58" s="34" t="str">
        <f t="shared" si="8"/>
        <v>Tema 1 
Yazma Kazanımları</v>
      </c>
      <c r="G58" s="34" t="str">
        <f t="shared" si="8"/>
        <v>Tema 2 
Dinleme-İzleme Kazanımları</v>
      </c>
      <c r="H58" s="34" t="str">
        <f t="shared" si="8"/>
        <v>Tema 2
Konuşma Kazanımları</v>
      </c>
      <c r="I58" s="34" t="str">
        <f t="shared" si="8"/>
        <v>Tema 2
Okuma Kazanımları</v>
      </c>
      <c r="J58" s="34" t="str">
        <f t="shared" si="8"/>
        <v>Tema 2
Yazma Kazanımları</v>
      </c>
      <c r="K58" s="34" t="str">
        <f t="shared" si="8"/>
        <v>Tema 3
Dinleme-İzleme Kazanımları</v>
      </c>
      <c r="L58" s="34" t="str">
        <f t="shared" si="8"/>
        <v>Tema 3
Konuşma Kazanımları</v>
      </c>
      <c r="M58" s="34" t="str">
        <f t="shared" si="8"/>
        <v>Tema 3
Okuma Kazanımları</v>
      </c>
      <c r="N58" s="34" t="str">
        <f t="shared" si="8"/>
        <v>Tema 3
Yazma Kazanımları</v>
      </c>
      <c r="O58" s="34" t="str">
        <f t="shared" si="8"/>
        <v>Tema 4
Dinleme-İzleme Kazanımları</v>
      </c>
      <c r="P58" s="34" t="str">
        <f t="shared" si="8"/>
        <v>Tema 4
Konuşma Kazanımları</v>
      </c>
      <c r="Q58" s="34" t="str">
        <f t="shared" si="8"/>
        <v>Tema 4
Okuma Kazanımları</v>
      </c>
      <c r="R58" s="34" t="str">
        <f t="shared" si="8"/>
        <v>Tema 4
Yazma Kazanımları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1.375</v>
      </c>
      <c r="D60" s="38">
        <f>+$AG$4</f>
        <v>1.9375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1.375</v>
      </c>
      <c r="D64" s="46">
        <f>AG4</f>
        <v>1.9375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 t="e">
        <f ca="1">HLOOKUP(C68,OFFSET(C53,0,G68,4,30-G68),4,0)</f>
        <v>#N/A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1.9375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1.375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</v>
      </c>
      <c r="D69" s="55">
        <f t="shared" ref="D69:D70" si="9">MATCH(C69,$C$53:$AF$53,0)</f>
        <v>1</v>
      </c>
      <c r="E69" s="56">
        <f>IF(D68=D69,F68,D69)</f>
        <v>1</v>
      </c>
      <c r="F69" s="55">
        <f ca="1">HLOOKUP(C69,OFFSET(C53,0,G69,4,30-G69),4,0)</f>
        <v>2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1.375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1.9375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 ca="1">IF(D69=D70,F69,D70)</f>
        <v>2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Vh/8D3Ui3/tVUhXezeLiOm8Qp8WMqhArGHN5I4oUlLVPpQfSSmwl0902pANJBG/2fNpIZLi8GEtpQew7D4oMOw==" saltValue="4xB/vUkiXIaJm/DyekO4p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2023-01-06T17:21:04Z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